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1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2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3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9.xml" ContentType="application/vnd.openxmlformats-officedocument.drawing+xml"/>
  <Override PartName="/xl/tables/table1.xml" ContentType="application/vnd.openxmlformats-officedocument.spreadsheetml.table+xml"/>
  <Override PartName="/xl/charts/chart14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0.xml" ContentType="application/vnd.openxmlformats-officedocument.drawing+xml"/>
  <Override PartName="/xl/charts/chart15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1.xml" ContentType="application/vnd.openxmlformats-officedocument.drawing+xml"/>
  <Override PartName="/xl/charts/chart16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2.xml" ContentType="application/vnd.openxmlformats-officedocument.drawing+xml"/>
  <Override PartName="/xl/charts/chart17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3.xml" ContentType="application/vnd.openxmlformats-officedocument.drawing+xml"/>
  <Override PartName="/xl/comments1.xml" ContentType="application/vnd.openxmlformats-officedocument.spreadsheetml.comments+xml"/>
  <Override PartName="/xl/charts/chart18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4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5.xml" ContentType="application/vnd.openxmlformats-officedocument.drawing+xml"/>
  <Override PartName="/xl/charts/chart2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24/Capitoli inviati/"/>
    </mc:Choice>
  </mc:AlternateContent>
  <xr:revisionPtr revIDLastSave="147" documentId="8_{A909F4AD-3DB1-475D-B75D-42E13E4C9789}" xr6:coauthVersionLast="47" xr6:coauthVersionMax="47" xr10:uidLastSave="{DD2AD7A5-F3E1-43BE-A6B1-4ABBAF14140D}"/>
  <bookViews>
    <workbookView xWindow="-110" yWindow="-110" windowWidth="19420" windowHeight="10300" tabRatio="939" xr2:uid="{B7BEAA1C-157F-488D-85C0-3CAE6176760E}"/>
  </bookViews>
  <sheets>
    <sheet name="t1" sheetId="1" r:id="rId1"/>
    <sheet name="t2" sheetId="2" r:id="rId2"/>
    <sheet name="t3" sheetId="6" r:id="rId3"/>
    <sheet name="f1" sheetId="7" r:id="rId4"/>
    <sheet name="f2" sheetId="8" r:id="rId5"/>
    <sheet name="t4" sheetId="9" r:id="rId6"/>
    <sheet name="t5" sheetId="10" r:id="rId7"/>
    <sheet name="t6" sheetId="11" r:id="rId8"/>
    <sheet name="t7" sheetId="12" r:id="rId9"/>
    <sheet name="t8" sheetId="13" r:id="rId10"/>
    <sheet name="t9" sheetId="14" r:id="rId11"/>
    <sheet name="t10" sheetId="15" r:id="rId12"/>
    <sheet name="f3" sheetId="16" r:id="rId13"/>
    <sheet name="t11" sheetId="17" r:id="rId14"/>
    <sheet name="f4" sheetId="22" r:id="rId15"/>
    <sheet name="f5" sheetId="23" r:id="rId16"/>
    <sheet name="f6" sheetId="24" r:id="rId17"/>
    <sheet name="f7" sheetId="25" r:id="rId18"/>
    <sheet name="f8" sheetId="26" r:id="rId19"/>
    <sheet name="f9" sheetId="38" r:id="rId20"/>
    <sheet name="t12" sheetId="28" r:id="rId21"/>
    <sheet name="t13" sheetId="29" r:id="rId22"/>
    <sheet name="f10" sheetId="30" r:id="rId23"/>
    <sheet name="f11" sheetId="31" r:id="rId24"/>
    <sheet name="f12" sheetId="32" r:id="rId25"/>
    <sheet name="f13" sheetId="33" r:id="rId26"/>
    <sheet name="t14" sheetId="34" r:id="rId27"/>
    <sheet name="f14" sheetId="35" r:id="rId28"/>
    <sheet name="t15" sheetId="36" r:id="rId29"/>
    <sheet name="f15" sheetId="37" r:id="rId30"/>
  </sheets>
  <definedNames>
    <definedName name="_Key1" hidden="1">#REF!</definedName>
    <definedName name="_Order1" hidden="1">255</definedName>
    <definedName name="_Regression_Int" hidden="1">1</definedName>
    <definedName name="_Sort" localSheetId="6" hidden="1">#REF!</definedName>
    <definedName name="_Sort" localSheetId="7" hidden="1">#REF!</definedName>
    <definedName name="_Sort" hidden="1">#REF!</definedName>
    <definedName name="a">#REF!</definedName>
    <definedName name="Anno" localSheetId="6">#REF!</definedName>
    <definedName name="Anno" localSheetId="7">#REF!</definedName>
    <definedName name="Anno">#REF!</definedName>
    <definedName name="Area_stampa_MI" localSheetId="6">#REF!</definedName>
    <definedName name="Area_stampa_MI" localSheetId="7">#REF!</definedName>
    <definedName name="Area_stampa_MI">#REF!</definedName>
    <definedName name="ASSOLUTI">#REF!</definedName>
    <definedName name="assoluti1">#REF!</definedName>
    <definedName name="confr.azi.cens">#REF!</definedName>
    <definedName name="confr.ric.prev.94">#REF!</definedName>
    <definedName name="confr.sup.uba">#REF!</definedName>
    <definedName name="CRF_CountryName">#REF!</definedName>
    <definedName name="CRF_InventoryYear">#REF!</definedName>
    <definedName name="CRF_Submission">#REF!</definedName>
    <definedName name="CRF_Summary2_Dyn10">#REF!</definedName>
    <definedName name="CRF_Summary2_Dyn11">#REF!</definedName>
    <definedName name="CRF_Summary2_Dyn12">#REF!</definedName>
    <definedName name="CRF_Summary2_Dyn13">#REF!</definedName>
    <definedName name="CRF_Summary2_Dyn14">#REF!</definedName>
    <definedName name="CRF_Summary2_Dyn15">#REF!</definedName>
    <definedName name="CRF_Summary2_Dyn16">#REF!</definedName>
    <definedName name="CRF_Summary2_DynA41">#REF!</definedName>
    <definedName name="CRF_Summary2_Main1">#REF!</definedName>
    <definedName name="CRF_Summary2_Main2">#REF!</definedName>
    <definedName name="CRF_Summary2_Main3">#REF!</definedName>
    <definedName name="CRF_Table10s1_Dyn12">#REF!</definedName>
    <definedName name="CRF_Table10s1_Dyn13">#REF!</definedName>
    <definedName name="CRF_Table10s1_Dyn14">#REF!</definedName>
    <definedName name="CRF_Table10s1_Dyn15">#REF!</definedName>
    <definedName name="CRF_Table10s1_Dyn16">#REF!</definedName>
    <definedName name="CRF_Table10s1_Dyn17">#REF!</definedName>
    <definedName name="CRF_Table10s1_Dyn18">#REF!</definedName>
    <definedName name="CRF_Table10s1_Dyn19">#REF!</definedName>
    <definedName name="CRF_Table10s1_Dyn20">#REF!</definedName>
    <definedName name="CRF_Table10s1_Dyn21">#REF!</definedName>
    <definedName name="CRF_Table10s1_Dyn22">#REF!</definedName>
    <definedName name="CRF_Table10s2_Dyn10">#REF!</definedName>
    <definedName name="CRF_Table10s2_Dyn11">#REF!</definedName>
    <definedName name="CRF_Table10s2_Dyn12">#REF!</definedName>
    <definedName name="CRF_Table10s2_Dyn13">#REF!</definedName>
    <definedName name="CRF_Table10s2_Dyn14">#REF!</definedName>
    <definedName name="CRF_Table10s2_Dyn15">#REF!</definedName>
    <definedName name="CRF_Table10s2_Dyn16">#REF!</definedName>
    <definedName name="CRF_Table10s2_Dyn17">#REF!</definedName>
    <definedName name="CRF_Table10s2_Dyn18">#REF!</definedName>
    <definedName name="CRF_Table10s2_Dyn19">#REF!</definedName>
    <definedName name="CRF_Table10s2_Dyn20">#REF!</definedName>
    <definedName name="CRF_Table10s2_Dyn21">#REF!</definedName>
    <definedName name="CRF_Table10s2_Dyn22">#REF!</definedName>
    <definedName name="CRF_Table10s2_DynA46">#REF!</definedName>
    <definedName name="CRF_Table10s2_Main">#REF!</definedName>
    <definedName name="CRF_Table10s3_Dyn10">#REF!</definedName>
    <definedName name="CRF_Table10s3_Dyn11">#REF!</definedName>
    <definedName name="CRF_Table10s3_Dyn12">#REF!</definedName>
    <definedName name="CRF_Table10s3_Dyn13">#REF!</definedName>
    <definedName name="CRF_Table10s3_Dyn14">#REF!</definedName>
    <definedName name="CRF_Table10s3_Dyn15">#REF!</definedName>
    <definedName name="CRF_Table10s3_Dyn16">#REF!</definedName>
    <definedName name="CRF_Table10s3_Dyn17">#REF!</definedName>
    <definedName name="CRF_Table10s3_Dyn18">#REF!</definedName>
    <definedName name="CRF_Table10s3_Dyn19">#REF!</definedName>
    <definedName name="CRF_Table10s3_Dyn20">#REF!</definedName>
    <definedName name="CRF_Table10s3_Dyn21">#REF!</definedName>
    <definedName name="CRF_Table10s3_Dyn22">#REF!</definedName>
    <definedName name="CRF_Table10s3_DynA46">#REF!</definedName>
    <definedName name="CRF_Table10s3_Main">#REF!</definedName>
    <definedName name="CRF_Table10s5_Main1">#REF!</definedName>
    <definedName name="CRF_Table10s5_Main2">#REF!</definedName>
    <definedName name="d">#REF!</definedName>
    <definedName name="DIFFERENZE">#REF!</definedName>
    <definedName name="f_abruzzo" localSheetId="6">#REF!</definedName>
    <definedName name="f_abruzzo" localSheetId="7">#REF!</definedName>
    <definedName name="f_abruzzo">#REF!</definedName>
    <definedName name="f_basilicata" localSheetId="6">#REF!</definedName>
    <definedName name="f_basilicata" localSheetId="7">#REF!</definedName>
    <definedName name="f_basilicata">#REF!</definedName>
    <definedName name="f_bolzano" localSheetId="6">#REF!</definedName>
    <definedName name="f_bolzano" localSheetId="7">#REF!</definedName>
    <definedName name="f_bolzano">#REF!</definedName>
    <definedName name="f_calabria" localSheetId="6">#REF!</definedName>
    <definedName name="f_calabria" localSheetId="7">#REF!</definedName>
    <definedName name="f_calabria">#REF!</definedName>
    <definedName name="f_campania" localSheetId="6">#REF!</definedName>
    <definedName name="f_campania" localSheetId="7">#REF!</definedName>
    <definedName name="f_campania">#REF!</definedName>
    <definedName name="f_centro" localSheetId="6">#REF!</definedName>
    <definedName name="f_centro" localSheetId="7">#REF!</definedName>
    <definedName name="f_centro">#REF!</definedName>
    <definedName name="f_emiliaromagna" localSheetId="6">#REF!</definedName>
    <definedName name="f_emiliaromagna" localSheetId="7">#REF!</definedName>
    <definedName name="f_emiliaromagna">#REF!</definedName>
    <definedName name="f_friuli" localSheetId="6">#REF!</definedName>
    <definedName name="f_friuli" localSheetId="7">#REF!</definedName>
    <definedName name="f_friuli">#REF!</definedName>
    <definedName name="f_italia" localSheetId="6">#REF!</definedName>
    <definedName name="f_italia" localSheetId="7">#REF!</definedName>
    <definedName name="f_italia">#REF!</definedName>
    <definedName name="f_lazio" localSheetId="6">#REF!</definedName>
    <definedName name="f_lazio" localSheetId="7">#REF!</definedName>
    <definedName name="f_lazio">#REF!</definedName>
    <definedName name="f_liguria" localSheetId="6">#REF!</definedName>
    <definedName name="f_liguria" localSheetId="7">#REF!</definedName>
    <definedName name="f_liguria">#REF!</definedName>
    <definedName name="f_lombardia" localSheetId="6">#REF!</definedName>
    <definedName name="f_lombardia" localSheetId="7">#REF!</definedName>
    <definedName name="f_lombardia">#REF!</definedName>
    <definedName name="f_marche" localSheetId="6">#REF!</definedName>
    <definedName name="f_marche" localSheetId="7">#REF!</definedName>
    <definedName name="f_marche">#REF!</definedName>
    <definedName name="f_mezzogiorno" localSheetId="6">#REF!</definedName>
    <definedName name="f_mezzogiorno" localSheetId="7">#REF!</definedName>
    <definedName name="f_mezzogiorno">#REF!</definedName>
    <definedName name="f_molise" localSheetId="6">#REF!</definedName>
    <definedName name="f_molise" localSheetId="7">#REF!</definedName>
    <definedName name="f_molise">#REF!</definedName>
    <definedName name="f_nord" localSheetId="6">#REF!</definedName>
    <definedName name="f_nord" localSheetId="7">#REF!</definedName>
    <definedName name="f_nord">#REF!</definedName>
    <definedName name="f_nordest" localSheetId="6">#REF!</definedName>
    <definedName name="f_nordest" localSheetId="7">#REF!</definedName>
    <definedName name="f_nordest">#REF!</definedName>
    <definedName name="f_nordovest" localSheetId="6">#REF!</definedName>
    <definedName name="f_nordovest" localSheetId="7">#REF!</definedName>
    <definedName name="f_nordovest">#REF!</definedName>
    <definedName name="f_piemonte" localSheetId="6">#REF!</definedName>
    <definedName name="f_piemonte" localSheetId="7">#REF!</definedName>
    <definedName name="f_piemonte">#REF!</definedName>
    <definedName name="f_puglia" localSheetId="6">#REF!</definedName>
    <definedName name="f_puglia" localSheetId="7">#REF!</definedName>
    <definedName name="f_puglia">#REF!</definedName>
    <definedName name="f_sardegna" localSheetId="6">#REF!</definedName>
    <definedName name="f_sardegna" localSheetId="7">#REF!</definedName>
    <definedName name="f_sardegna">#REF!</definedName>
    <definedName name="f_sicilia" localSheetId="6">#REF!</definedName>
    <definedName name="f_sicilia" localSheetId="7">#REF!</definedName>
    <definedName name="f_sicilia">#REF!</definedName>
    <definedName name="f_toscana" localSheetId="6">#REF!</definedName>
    <definedName name="f_toscana" localSheetId="7">#REF!</definedName>
    <definedName name="f_toscana">#REF!</definedName>
    <definedName name="f_trentino" localSheetId="6">#REF!</definedName>
    <definedName name="f_trentino" localSheetId="7">#REF!</definedName>
    <definedName name="f_trentino">#REF!</definedName>
    <definedName name="f_trento" localSheetId="6">#REF!</definedName>
    <definedName name="f_trento" localSheetId="7">#REF!</definedName>
    <definedName name="f_trento">#REF!</definedName>
    <definedName name="f_umbria" localSheetId="6">#REF!</definedName>
    <definedName name="f_umbria" localSheetId="7">#REF!</definedName>
    <definedName name="f_umbria">#REF!</definedName>
    <definedName name="f_valleaosta" localSheetId="6">#REF!</definedName>
    <definedName name="f_valleaosta" localSheetId="7">#REF!</definedName>
    <definedName name="f_valleaosta">#REF!</definedName>
    <definedName name="f_veneto" localSheetId="6">#REF!</definedName>
    <definedName name="f_veneto" localSheetId="7">#REF!</definedName>
    <definedName name="f_veneto">#REF!</definedName>
    <definedName name="g">#REF!</definedName>
    <definedName name="InvComb">#REF!</definedName>
    <definedName name="lavoroN144">#REF!</definedName>
    <definedName name="lop">#REF!</definedName>
    <definedName name="LOP.XLS">#REF!</definedName>
    <definedName name="m_abruzzo" localSheetId="6">#REF!</definedName>
    <definedName name="m_abruzzo" localSheetId="7">#REF!</definedName>
    <definedName name="m_abruzzo">#REF!</definedName>
    <definedName name="m_basilicata" localSheetId="6">#REF!</definedName>
    <definedName name="m_basilicata" localSheetId="7">#REF!</definedName>
    <definedName name="m_basilicata">#REF!</definedName>
    <definedName name="m_bolzano" localSheetId="6">#REF!</definedName>
    <definedName name="m_bolzano" localSheetId="7">#REF!</definedName>
    <definedName name="m_bolzano">#REF!</definedName>
    <definedName name="m_calabria" localSheetId="6">#REF!</definedName>
    <definedName name="m_calabria" localSheetId="7">#REF!</definedName>
    <definedName name="m_calabria">#REF!</definedName>
    <definedName name="m_campania" localSheetId="6">#REF!</definedName>
    <definedName name="m_campania" localSheetId="7">#REF!</definedName>
    <definedName name="m_campania">#REF!</definedName>
    <definedName name="m_centro" localSheetId="6">#REF!</definedName>
    <definedName name="m_centro" localSheetId="7">#REF!</definedName>
    <definedName name="m_centro">#REF!</definedName>
    <definedName name="m_emiliaromagna" localSheetId="6">#REF!</definedName>
    <definedName name="m_emiliaromagna" localSheetId="7">#REF!</definedName>
    <definedName name="m_emiliaromagna">#REF!</definedName>
    <definedName name="m_friuli" localSheetId="6">#REF!</definedName>
    <definedName name="m_friuli" localSheetId="7">#REF!</definedName>
    <definedName name="m_friuli">#REF!</definedName>
    <definedName name="m_italia" localSheetId="6">#REF!</definedName>
    <definedName name="m_italia" localSheetId="7">#REF!</definedName>
    <definedName name="m_italia">#REF!</definedName>
    <definedName name="m_lazio" localSheetId="6">#REF!</definedName>
    <definedName name="m_lazio" localSheetId="7">#REF!</definedName>
    <definedName name="m_lazio">#REF!</definedName>
    <definedName name="m_liguria" localSheetId="6">#REF!</definedName>
    <definedName name="m_liguria" localSheetId="7">#REF!</definedName>
    <definedName name="m_liguria">#REF!</definedName>
    <definedName name="m_lombardia" localSheetId="6">#REF!</definedName>
    <definedName name="m_lombardia" localSheetId="7">#REF!</definedName>
    <definedName name="m_lombardia">#REF!</definedName>
    <definedName name="m_marche" localSheetId="6">#REF!</definedName>
    <definedName name="m_marche" localSheetId="7">#REF!</definedName>
    <definedName name="m_marche">#REF!</definedName>
    <definedName name="m_mezzogiorno" localSheetId="6">#REF!</definedName>
    <definedName name="m_mezzogiorno" localSheetId="7">#REF!</definedName>
    <definedName name="m_mezzogiorno">#REF!</definedName>
    <definedName name="m_molise" localSheetId="6">#REF!</definedName>
    <definedName name="m_molise" localSheetId="7">#REF!</definedName>
    <definedName name="m_molise">#REF!</definedName>
    <definedName name="m_nord" localSheetId="6">#REF!</definedName>
    <definedName name="m_nord" localSheetId="7">#REF!</definedName>
    <definedName name="m_nord">#REF!</definedName>
    <definedName name="m_nordest" localSheetId="6">#REF!</definedName>
    <definedName name="m_nordest" localSheetId="7">#REF!</definedName>
    <definedName name="m_nordest">#REF!</definedName>
    <definedName name="m_nordovest" localSheetId="6">#REF!</definedName>
    <definedName name="m_nordovest" localSheetId="7">#REF!</definedName>
    <definedName name="m_nordovest">#REF!</definedName>
    <definedName name="m_piemonte" localSheetId="6">#REF!</definedName>
    <definedName name="m_piemonte" localSheetId="7">#REF!</definedName>
    <definedName name="m_piemonte">#REF!</definedName>
    <definedName name="m_puglia" localSheetId="6">#REF!</definedName>
    <definedName name="m_puglia" localSheetId="7">#REF!</definedName>
    <definedName name="m_puglia">#REF!</definedName>
    <definedName name="m_sardegna" localSheetId="6">#REF!</definedName>
    <definedName name="m_sardegna" localSheetId="7">#REF!</definedName>
    <definedName name="m_sardegna">#REF!</definedName>
    <definedName name="m_sicilia" localSheetId="6">#REF!</definedName>
    <definedName name="m_sicilia" localSheetId="7">#REF!</definedName>
    <definedName name="m_sicilia">#REF!</definedName>
    <definedName name="m_toscana" localSheetId="6">#REF!</definedName>
    <definedName name="m_toscana" localSheetId="7">#REF!</definedName>
    <definedName name="m_toscana">#REF!</definedName>
    <definedName name="m_trentino" localSheetId="6">#REF!</definedName>
    <definedName name="m_trentino" localSheetId="7">#REF!</definedName>
    <definedName name="m_trentino">#REF!</definedName>
    <definedName name="m_trento" localSheetId="6">#REF!</definedName>
    <definedName name="m_trento" localSheetId="7">#REF!</definedName>
    <definedName name="m_trento">#REF!</definedName>
    <definedName name="m_umbria" localSheetId="6">#REF!</definedName>
    <definedName name="m_umbria" localSheetId="7">#REF!</definedName>
    <definedName name="m_umbria">#REF!</definedName>
    <definedName name="m_valleaosta" localSheetId="6">#REF!</definedName>
    <definedName name="m_valleaosta" localSheetId="7">#REF!</definedName>
    <definedName name="m_valleaosta">#REF!</definedName>
    <definedName name="m_veneto" localSheetId="6">#REF!</definedName>
    <definedName name="m_veneto" localSheetId="7">#REF!</definedName>
    <definedName name="m_veneto">#REF!</definedName>
    <definedName name="PERCENTUALI">#REF!</definedName>
    <definedName name="print" localSheetId="6">#REF!</definedName>
    <definedName name="print" localSheetId="7">#REF!</definedName>
    <definedName name="print">#REF!</definedName>
    <definedName name="Print_Area_MI">#REF!</definedName>
    <definedName name="PRODOTTI">#REF!</definedName>
    <definedName name="PROVA_12_97">#REF!</definedName>
    <definedName name="q">#REF!</definedName>
    <definedName name="Query1">#REF!</definedName>
    <definedName name="Query2">#REF!</definedName>
    <definedName name="qw">#REF!</definedName>
    <definedName name="re">#REF!</definedName>
    <definedName name="REGIONI">#REF!</definedName>
    <definedName name="_xlnm.Recorder">#REF!</definedName>
    <definedName name="s">#REF!</definedName>
    <definedName name="TASSIANNUI">#REF!</definedName>
    <definedName name="TASSITOTALI">#REF!</definedName>
    <definedName name="Tav_1_1_CENTRO">#REF!</definedName>
    <definedName name="Tav_1_1_ITALIA">#REF!</definedName>
    <definedName name="Tav_1_1_MEZZOGIORNO">#REF!</definedName>
    <definedName name="Tav_1_1_NE">#REF!</definedName>
    <definedName name="Tav_1_1_NO">#REF!</definedName>
    <definedName name="Tav_1_1_NORD">#REF!</definedName>
    <definedName name="Tav_2_1_CENTRO">#REF!</definedName>
    <definedName name="Tav_2_1_ITALIA">#REF!</definedName>
    <definedName name="Tav_2_1_MEZZOGIORNO">#REF!</definedName>
    <definedName name="Tav_2_1_NE">#REF!</definedName>
    <definedName name="Tav_2_1_NO">#REF!</definedName>
    <definedName name="Tav_2_1_NORD">#REF!</definedName>
    <definedName name="Tav_3_2_CENTRO">#REF!</definedName>
    <definedName name="Tav_3_2_ITALIA">#REF!</definedName>
    <definedName name="Tav_3_2_MEZZOGIORNO">#REF!</definedName>
    <definedName name="Tav_3_2_NE">#REF!</definedName>
    <definedName name="Tav_3_2_NO">#REF!</definedName>
    <definedName name="Tav_3_2_NORD">#REF!</definedName>
    <definedName name="Tav_3_24_CENTRO">#REF!</definedName>
    <definedName name="Tav_3_24_ITALIA">#REF!</definedName>
    <definedName name="Tav_3_24_MEZZOGIORNO">#REF!</definedName>
    <definedName name="Tav_3_24_NE">#REF!</definedName>
    <definedName name="Tav_3_24_NO">#REF!</definedName>
    <definedName name="Tav_3_24_NORD">#REF!</definedName>
    <definedName name="Tav_3_25_CENTRO">#REF!</definedName>
    <definedName name="Tav_3_25_ITALIA">#REF!</definedName>
    <definedName name="Tav_3_25_MEZZOGIORNO">#REF!</definedName>
    <definedName name="Tav_3_25_NE">#REF!</definedName>
    <definedName name="Tav_3_25_NO">#REF!</definedName>
    <definedName name="Tav_3_25_NORD">#REF!</definedName>
    <definedName name="Tav_3_3_CENTRO">#REF!</definedName>
    <definedName name="Tav_3_3_ITALIA">#REF!</definedName>
    <definedName name="Tav_3_3_MEZZOGIORNO">#REF!</definedName>
    <definedName name="Tav_3_3_NE">#REF!</definedName>
    <definedName name="Tav_3_3_NO">#REF!</definedName>
    <definedName name="Tav_3_3_NORD">#REF!</definedName>
    <definedName name="Tav_3_8_CENTRO">#REF!</definedName>
    <definedName name="Tav_3_8_ITALIA">#REF!</definedName>
    <definedName name="Tav_3_8_MEZZOGIORNO">#REF!</definedName>
    <definedName name="Tav_3_8_NE">#REF!</definedName>
    <definedName name="Tav_3_8_NO">#REF!</definedName>
    <definedName name="Tav_3_8_NORD">#REF!</definedName>
    <definedName name="Tav_4_4_CENTRO">#REF!</definedName>
    <definedName name="Tav_4_4_ITALIA">#REF!</definedName>
    <definedName name="Tav_4_4_MEZZOGIORNO">#REF!</definedName>
    <definedName name="Tav_4_4_NE">#REF!</definedName>
    <definedName name="Tav_4_4_NO">#REF!</definedName>
    <definedName name="Tav_4_4_NORD">#REF!</definedName>
    <definedName name="Tav_4_5_CENTRO">#REF!</definedName>
    <definedName name="Tav_4_5_ITALIA">#REF!</definedName>
    <definedName name="Tav_4_5_MEZZOGIORNO">#REF!</definedName>
    <definedName name="Tav_4_5_NE">#REF!</definedName>
    <definedName name="Tav_4_5_NO">#REF!</definedName>
    <definedName name="Tav_4_5_NORD">#REF!</definedName>
    <definedName name="Tav_4_6_CENTRO">#REF!</definedName>
    <definedName name="Tav_4_6_ITALIA">#REF!</definedName>
    <definedName name="Tav_4_6_MEZZOGIORNO">#REF!</definedName>
    <definedName name="Tav_4_6_NE">#REF!</definedName>
    <definedName name="Tav_4_6_NO">#REF!</definedName>
    <definedName name="Tav_4_6_NORD">#REF!</definedName>
    <definedName name="Totale_Generale">#REF!</definedName>
    <definedName name="tre" hidden="1">#REF!</definedName>
    <definedName name="VALORI">#REF!</definedName>
    <definedName name="Vista1_C_FINE" hidden="1">10</definedName>
    <definedName name="Vista1_C_INIZIO" hidden="1">1</definedName>
    <definedName name="Vista1_DATASOURCE" hidden="1">"icrf prod"</definedName>
    <definedName name="Vista1_DOMINIO_GENERALE" hidden="1">"MiRAAF"</definedName>
    <definedName name="Vista1_DOMINIO_PARTICOLARE" hidden="1">"ICRF (Access)"</definedName>
    <definedName name="Vista1_NUMERO_COLONNE" hidden="1">10</definedName>
    <definedName name="Vista1_NUMERO_RIGHE" hidden="1">647</definedName>
    <definedName name="Vista1_NumOBJECT_INFO" hidden="1">7</definedName>
    <definedName name="Vista1_NumSQL" hidden="1">2</definedName>
    <definedName name="Vista1_OBJECT_INFO1" hidden="1">"CDG0A000236300E436F64696365207566666963696F07434F445F5546460131010001000000000000000300030051040000040000000100070006000000FFFFFFFF033231340F4E756D65726F2063616D70696F6E65084E554D5F43414D50013001000000000000000000030003005604000004000000010"</definedName>
    <definedName name="Vista1_OBJECT_INFO2" hidden="1">"0070006000000FFFFFFFF03313630095469706F20656E74650B562D564552422D454E54450131010000000000000000000300030034030000040000000100070006000000FFFFFFFF0331353914416E6E6F20646920636F6D70696C617A696F6E650B562D564552422D414E4E4F013001000000010000000"</definedName>
    <definedName name="Vista1_OBJECT_INFO3" hidden="1">"000030003006D0600000400000001000700060000000000000000000000000002393700FFFFFFFF033136311550726F677265737369766F206E656C6C27616E6E6F0C562D564552422D50524F4752013001000000000000000000030003006D060000040000000100070006000000FFFFFFFF033136320C5"</definedName>
    <definedName name="Vista1_OBJECT_INFO4" hidden="1">"469706F2076657262616C650B562D564552422D5449504F0131010000000000000000000300030006040000040000000100070006000000FFFFFFFF0332313521436F646963652070726F646F74746F2028436C61737365207072696D61726961290A434F445F50524F445F3101300100000001000000000"</definedName>
    <definedName name="Vista1_OBJECT_INFO5" hidden="1">"000000000B301000002000000010000000000000000000000000002373000FFFFFFFF033231362A436F646963652070726F646F74746F2028436C61737365207072696D6172696120636F6D706C657461290A434F445F50524F445F320130010001000000000000000000000049020000020000000100000"</definedName>
    <definedName name="Vista1_OBJECT_INFO6" hidden="1">"0FFFFFFFF0332313723436F646963652070726F646F74746F2028436C61737365207365636F6E6461726961290A434F445F50524F445F3301300100010000000000000000000000670200000200000001000000FFFFFFFF033231382C436F646963652070726F646F74746F2028436C61737365207365636"</definedName>
    <definedName name="Vista1_OBJECT_INFO7" hidden="1">"F6E646172696120636F6D706C657461290A434F445F50524F445F3401300100010000000000000000000000FE0100000200000001000000FFFFFFFF00000000064D69524141460D4943524620284163636573732900000100CDG"</definedName>
    <definedName name="Vista1_R_FINE" hidden="1">648</definedName>
    <definedName name="Vista1_R_INIZIO" hidden="1">1</definedName>
    <definedName name="Vista1_SQL1" hidden="1">"SELECT V2_CAMP.V2_C_COD_UFF, V2_CAMP.V2_C_NUM_CAMP, V2_CAMP.V2_C_VERB_ENTE, V2_CAMP.V2_C_VERB_ANNO, V2_CAMP.V2_C_VERB_PROG, V2_CAMP.V2_C_VERB_TIPO, V2_CAMP.V2_C_PROD_CP, V2_CAMP.V2_C_PROD_CPC, V2_CAMP.V2_C_PROD_CS, V2_CAMP.V2_C_PROD_CSP FRO"</definedName>
    <definedName name="Vista1_SQL2" hidden="1">"M V2_CAMP WHERE V2_CAMP.V2_C_VERB_ANNO = 97 AND V2_CAMP.V2_C_PROD_CP = 70  ORDER BY 1 ASC, 8 ASC, 9 ASC, 10 ASC"</definedName>
    <definedName name="ZONEALTIMETRICH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35" l="1"/>
  <c r="B15" i="35"/>
  <c r="C14" i="35"/>
  <c r="B14" i="35"/>
  <c r="C13" i="35"/>
  <c r="B13" i="35"/>
  <c r="C12" i="35"/>
  <c r="B12" i="35"/>
  <c r="C11" i="35"/>
  <c r="B11" i="35"/>
  <c r="C10" i="35"/>
  <c r="B10" i="35"/>
  <c r="C9" i="35"/>
  <c r="B9" i="35"/>
  <c r="C8" i="35"/>
  <c r="B8" i="35"/>
  <c r="C7" i="35"/>
  <c r="B7" i="35"/>
  <c r="C6" i="35"/>
  <c r="B6" i="35"/>
  <c r="C5" i="35"/>
  <c r="B5" i="35"/>
  <c r="C4" i="35"/>
  <c r="B4" i="35"/>
  <c r="C3" i="35"/>
  <c r="B3" i="35"/>
  <c r="D26" i="34"/>
  <c r="F26" i="34" s="1"/>
  <c r="C26" i="34"/>
  <c r="F25" i="34"/>
  <c r="D25" i="34"/>
  <c r="C25" i="34"/>
  <c r="D23" i="34"/>
  <c r="C23" i="34"/>
  <c r="D22" i="34"/>
  <c r="D17" i="34"/>
  <c r="D21" i="34" s="1"/>
  <c r="C17" i="34"/>
  <c r="C22" i="34" s="1"/>
  <c r="D15" i="34"/>
  <c r="C15" i="34"/>
  <c r="D14" i="34"/>
  <c r="C14" i="34"/>
  <c r="F13" i="34"/>
  <c r="F12" i="34"/>
  <c r="F11" i="34"/>
  <c r="F10" i="34"/>
  <c r="F8" i="34"/>
  <c r="F23" i="34" l="1"/>
  <c r="F15" i="34"/>
  <c r="F22" i="34"/>
  <c r="C24" i="34"/>
  <c r="C21" i="34"/>
  <c r="F21" i="34" s="1"/>
  <c r="F17" i="34"/>
  <c r="D24" i="34"/>
  <c r="F24" i="34" s="1"/>
  <c r="G14" i="32" l="1"/>
  <c r="F14" i="32"/>
  <c r="E14" i="32"/>
  <c r="D14" i="32"/>
  <c r="C14" i="32"/>
  <c r="B14" i="32"/>
  <c r="G13" i="32"/>
  <c r="F13" i="32"/>
  <c r="E13" i="32"/>
  <c r="D13" i="32"/>
  <c r="C13" i="32"/>
  <c r="B13" i="32"/>
  <c r="G12" i="32"/>
  <c r="F12" i="32"/>
  <c r="E12" i="32"/>
  <c r="D12" i="32"/>
  <c r="C12" i="32"/>
  <c r="B12" i="32"/>
  <c r="J19" i="28"/>
  <c r="E19" i="28"/>
  <c r="D19" i="28"/>
  <c r="C19" i="28"/>
  <c r="F120" i="26"/>
  <c r="E120" i="26"/>
  <c r="D120" i="26"/>
  <c r="B120" i="26"/>
  <c r="F119" i="26"/>
  <c r="E119" i="26"/>
  <c r="D119" i="26"/>
  <c r="B119" i="26"/>
  <c r="F118" i="26"/>
  <c r="E118" i="26"/>
  <c r="D118" i="26"/>
  <c r="B118" i="26"/>
  <c r="F117" i="26"/>
  <c r="E117" i="26"/>
  <c r="D117" i="26"/>
  <c r="B117" i="26"/>
  <c r="F116" i="26"/>
  <c r="E116" i="26"/>
  <c r="D116" i="26"/>
  <c r="B116" i="26"/>
  <c r="F115" i="26"/>
  <c r="E115" i="26"/>
  <c r="D115" i="26"/>
  <c r="B115" i="26"/>
  <c r="F114" i="26"/>
  <c r="E114" i="26"/>
  <c r="D114" i="26"/>
  <c r="B114" i="26"/>
  <c r="F113" i="26"/>
  <c r="E113" i="26"/>
  <c r="D113" i="26"/>
  <c r="C113" i="26"/>
  <c r="B113" i="26"/>
  <c r="F112" i="26"/>
  <c r="E112" i="26"/>
  <c r="D112" i="26"/>
  <c r="B112" i="26"/>
  <c r="F111" i="26"/>
  <c r="E111" i="26"/>
  <c r="D111" i="26"/>
  <c r="B111" i="26"/>
  <c r="F110" i="26"/>
  <c r="E110" i="26"/>
  <c r="D110" i="26"/>
  <c r="B110" i="26"/>
  <c r="F109" i="26"/>
  <c r="E109" i="26"/>
  <c r="D109" i="26"/>
  <c r="B109" i="26"/>
  <c r="F108" i="26"/>
  <c r="E108" i="26"/>
  <c r="D108" i="26"/>
  <c r="B108" i="26"/>
  <c r="F107" i="26"/>
  <c r="E107" i="26"/>
  <c r="D107" i="26"/>
  <c r="B107" i="26"/>
  <c r="F106" i="26"/>
  <c r="E106" i="26"/>
  <c r="D106" i="26"/>
  <c r="B106" i="26"/>
  <c r="F105" i="26"/>
  <c r="E105" i="26"/>
  <c r="D105" i="26"/>
  <c r="C105" i="26"/>
  <c r="B105" i="26"/>
  <c r="F104" i="26"/>
  <c r="E104" i="26"/>
  <c r="D104" i="26"/>
  <c r="B104" i="26"/>
  <c r="F103" i="26"/>
  <c r="E103" i="26"/>
  <c r="D103" i="26"/>
  <c r="B103" i="26"/>
  <c r="F102" i="26"/>
  <c r="E102" i="26"/>
  <c r="D102" i="26"/>
  <c r="C102" i="26"/>
  <c r="B102" i="26"/>
  <c r="F101" i="26"/>
  <c r="E101" i="26"/>
  <c r="D101" i="26"/>
  <c r="C101" i="26"/>
  <c r="B101" i="26"/>
  <c r="F100" i="26"/>
  <c r="E100" i="26"/>
  <c r="D100" i="26"/>
  <c r="C100" i="26"/>
  <c r="B100" i="26"/>
  <c r="B96" i="26"/>
  <c r="B94" i="26"/>
  <c r="B93" i="26"/>
  <c r="B92" i="26"/>
  <c r="B91" i="26"/>
  <c r="B90" i="26"/>
  <c r="B89" i="26"/>
  <c r="B88" i="26"/>
  <c r="B87" i="26"/>
  <c r="B86" i="26"/>
  <c r="B85" i="26"/>
  <c r="B84" i="26"/>
  <c r="B83" i="26"/>
  <c r="B82" i="26"/>
  <c r="B81" i="26"/>
  <c r="B80" i="26"/>
  <c r="B79" i="26"/>
  <c r="B78" i="26"/>
  <c r="B77" i="26"/>
  <c r="B76" i="26"/>
  <c r="B75" i="26"/>
  <c r="B74" i="26"/>
  <c r="B66" i="26"/>
  <c r="B65" i="26"/>
  <c r="B64" i="26"/>
  <c r="B63" i="26"/>
  <c r="B62" i="26"/>
  <c r="B61" i="26"/>
  <c r="B60" i="26"/>
  <c r="B59" i="26"/>
  <c r="B58" i="26"/>
  <c r="B57" i="26"/>
  <c r="B56" i="26"/>
  <c r="B55" i="26"/>
  <c r="B54" i="26"/>
  <c r="B53" i="26"/>
  <c r="B52" i="26"/>
  <c r="B51" i="26"/>
  <c r="B50" i="26"/>
  <c r="B49" i="26"/>
  <c r="B48" i="26"/>
  <c r="B47" i="26"/>
  <c r="I46" i="26"/>
  <c r="B46" i="26"/>
  <c r="B43" i="26"/>
  <c r="B42" i="26"/>
  <c r="B41" i="26"/>
  <c r="B40" i="26"/>
  <c r="B39" i="26"/>
  <c r="B38" i="26"/>
  <c r="B37" i="26"/>
  <c r="B36" i="26"/>
  <c r="B35" i="26"/>
  <c r="B34" i="26"/>
  <c r="B33" i="26"/>
  <c r="B32" i="26"/>
  <c r="B31" i="26"/>
  <c r="B30" i="26"/>
  <c r="B29" i="26"/>
  <c r="B28" i="26"/>
  <c r="B27" i="26"/>
  <c r="B26" i="26"/>
  <c r="B25" i="26"/>
  <c r="B24" i="26"/>
  <c r="B23" i="26"/>
  <c r="B18" i="26"/>
  <c r="C120" i="26" s="1"/>
  <c r="B17" i="26"/>
  <c r="C119" i="26" s="1"/>
  <c r="B16" i="26"/>
  <c r="C118" i="26" s="1"/>
  <c r="B15" i="26"/>
  <c r="C117" i="26" s="1"/>
  <c r="B14" i="26"/>
  <c r="C116" i="26" s="1"/>
  <c r="B13" i="26"/>
  <c r="C115" i="26" s="1"/>
  <c r="B12" i="26"/>
  <c r="C114" i="26" s="1"/>
  <c r="B11" i="26"/>
  <c r="B10" i="26"/>
  <c r="C112" i="26" s="1"/>
  <c r="B9" i="26"/>
  <c r="C111" i="26" s="1"/>
  <c r="B8" i="26"/>
  <c r="C110" i="26" s="1"/>
  <c r="B7" i="26"/>
  <c r="C109" i="26" s="1"/>
  <c r="B6" i="26"/>
  <c r="C108" i="26" s="1"/>
  <c r="B5" i="26"/>
  <c r="C107" i="26" s="1"/>
  <c r="B4" i="26"/>
  <c r="C106" i="26" s="1"/>
  <c r="B3" i="26"/>
  <c r="B2" i="26"/>
  <c r="C104" i="26" s="1"/>
  <c r="B1" i="26"/>
  <c r="C103" i="26" s="1"/>
  <c r="G7" i="25"/>
  <c r="G6" i="25"/>
  <c r="G5" i="25"/>
  <c r="B26" i="24"/>
  <c r="C26" i="24" s="1"/>
  <c r="B25" i="24"/>
  <c r="C25" i="24" s="1"/>
  <c r="B24" i="24"/>
  <c r="C24" i="24" s="1"/>
  <c r="D2" i="24"/>
  <c r="B27" i="24" l="1"/>
  <c r="B37" i="17" l="1"/>
  <c r="C37" i="17"/>
  <c r="D37" i="17"/>
  <c r="E37" i="17"/>
  <c r="B40" i="17"/>
  <c r="C40" i="17"/>
  <c r="D40" i="17"/>
  <c r="E40" i="17"/>
  <c r="B41" i="17"/>
  <c r="C41" i="17"/>
  <c r="D41" i="17"/>
  <c r="E41" i="17"/>
  <c r="B42" i="17"/>
  <c r="C42" i="17"/>
  <c r="D42" i="17"/>
  <c r="E42" i="17"/>
  <c r="B43" i="17"/>
  <c r="C43" i="17"/>
  <c r="D43" i="17"/>
  <c r="E43" i="17"/>
  <c r="B44" i="17"/>
  <c r="C44" i="17"/>
  <c r="D44" i="17"/>
  <c r="E44" i="17"/>
  <c r="B51" i="17"/>
  <c r="C51" i="17"/>
  <c r="D51" i="17"/>
  <c r="E51" i="17"/>
  <c r="B52" i="17"/>
  <c r="C52" i="17"/>
  <c r="D52" i="17"/>
  <c r="E52" i="17"/>
  <c r="F90" i="17"/>
  <c r="F91" i="17"/>
  <c r="B136" i="17"/>
  <c r="C136" i="17"/>
  <c r="D136" i="17"/>
  <c r="E136" i="17"/>
  <c r="B137" i="17"/>
  <c r="C137" i="17"/>
  <c r="D137" i="17"/>
  <c r="E137" i="17"/>
  <c r="B138" i="17"/>
  <c r="C138" i="17"/>
  <c r="D138" i="17"/>
  <c r="E138" i="17"/>
  <c r="B139" i="17"/>
  <c r="C139" i="17"/>
  <c r="D139" i="17"/>
  <c r="E139" i="17"/>
  <c r="B140" i="17"/>
  <c r="C140" i="17"/>
  <c r="D140" i="17"/>
  <c r="E140" i="17"/>
  <c r="B141" i="17"/>
  <c r="C141" i="17"/>
  <c r="D141" i="17"/>
  <c r="E141" i="17"/>
  <c r="B142" i="17"/>
  <c r="C142" i="17"/>
  <c r="D142" i="17"/>
  <c r="E142" i="17"/>
  <c r="B143" i="17"/>
  <c r="C143" i="17"/>
  <c r="D143" i="17"/>
  <c r="E143" i="17"/>
  <c r="B144" i="17"/>
  <c r="E45" i="17" s="1"/>
  <c r="C144" i="17"/>
  <c r="B45" i="17" s="1"/>
  <c r="D144" i="17"/>
  <c r="C45" i="17" s="1"/>
  <c r="E144" i="17"/>
  <c r="D45" i="17" s="1"/>
  <c r="B145" i="17"/>
  <c r="E16" i="17" s="1"/>
  <c r="C145" i="17"/>
  <c r="D145" i="17"/>
  <c r="F145" i="17" s="1"/>
  <c r="E145" i="17"/>
  <c r="F146" i="17"/>
  <c r="B184" i="17"/>
  <c r="C184" i="17"/>
  <c r="D184" i="17"/>
  <c r="E184" i="17"/>
  <c r="B191" i="17"/>
  <c r="C191" i="17"/>
  <c r="D191" i="17"/>
  <c r="E191" i="17"/>
  <c r="B196" i="17"/>
  <c r="C196" i="17"/>
  <c r="D196" i="17"/>
  <c r="E196" i="17"/>
  <c r="B197" i="17"/>
  <c r="C197" i="17"/>
  <c r="D197" i="17"/>
  <c r="E197" i="17"/>
  <c r="B198" i="17"/>
  <c r="C198" i="17"/>
  <c r="D198" i="17"/>
  <c r="E198" i="17"/>
  <c r="B199" i="17"/>
  <c r="C199" i="17"/>
  <c r="D199" i="17"/>
  <c r="E199" i="17"/>
  <c r="B200" i="17"/>
  <c r="C200" i="17"/>
  <c r="D200" i="17"/>
  <c r="E200" i="17"/>
  <c r="B201" i="17"/>
  <c r="C201" i="17"/>
  <c r="D201" i="17"/>
  <c r="E201" i="17"/>
  <c r="B213" i="17"/>
  <c r="C213" i="17"/>
  <c r="D213" i="17"/>
  <c r="E213" i="17"/>
  <c r="B214" i="17"/>
  <c r="C214" i="17"/>
  <c r="D214" i="17"/>
  <c r="E214" i="17"/>
  <c r="B231" i="17"/>
  <c r="C231" i="17"/>
  <c r="D231" i="17"/>
  <c r="E231" i="17"/>
  <c r="B16" i="17"/>
  <c r="E22" i="17"/>
  <c r="D22" i="17"/>
  <c r="C22" i="17"/>
  <c r="B22" i="17"/>
  <c r="E21" i="17"/>
  <c r="D21" i="17"/>
  <c r="C21" i="17"/>
  <c r="B21" i="17"/>
  <c r="D16" i="17"/>
  <c r="C16" i="17"/>
  <c r="E15" i="17"/>
  <c r="D15" i="17"/>
  <c r="C15" i="17"/>
  <c r="B15" i="17"/>
  <c r="E14" i="17"/>
  <c r="D14" i="17"/>
  <c r="C14" i="17"/>
  <c r="B14" i="17"/>
  <c r="E13" i="17"/>
  <c r="D13" i="17"/>
  <c r="C13" i="17"/>
  <c r="B13" i="17"/>
  <c r="E12" i="17"/>
  <c r="D12" i="17"/>
  <c r="C12" i="17"/>
  <c r="B12" i="17"/>
  <c r="E11" i="17"/>
  <c r="D11" i="17"/>
  <c r="C11" i="17"/>
  <c r="B11" i="17"/>
  <c r="E9" i="17"/>
  <c r="D9" i="17"/>
  <c r="C9" i="17"/>
  <c r="B9" i="17"/>
  <c r="I23" i="15"/>
  <c r="H23" i="15"/>
  <c r="G23" i="15"/>
  <c r="I21" i="15"/>
  <c r="H21" i="15"/>
  <c r="G21" i="15"/>
  <c r="I19" i="15"/>
  <c r="H19" i="15"/>
  <c r="G19" i="15"/>
  <c r="I18" i="15"/>
  <c r="H18" i="15"/>
  <c r="G18" i="15"/>
  <c r="I17" i="15"/>
  <c r="H17" i="15"/>
  <c r="G17" i="15"/>
  <c r="I16" i="15"/>
  <c r="H16" i="15"/>
  <c r="G16" i="15"/>
  <c r="I15" i="15"/>
  <c r="H15" i="15"/>
  <c r="G15" i="15"/>
  <c r="I13" i="15"/>
  <c r="H13" i="15"/>
  <c r="G13" i="15"/>
  <c r="I12" i="15"/>
  <c r="H12" i="15"/>
  <c r="G12" i="15"/>
  <c r="I11" i="15"/>
  <c r="H11" i="15"/>
  <c r="G11" i="15"/>
  <c r="I10" i="15"/>
  <c r="H10" i="15"/>
  <c r="G10" i="15"/>
  <c r="I9" i="15"/>
  <c r="H9" i="15"/>
  <c r="G9" i="15"/>
  <c r="I8" i="15"/>
  <c r="H8" i="15"/>
  <c r="G8" i="15"/>
  <c r="I7" i="15"/>
  <c r="H7" i="15"/>
  <c r="G7" i="15"/>
  <c r="I6" i="15"/>
  <c r="H6" i="15"/>
  <c r="G6" i="15"/>
  <c r="I5" i="15"/>
  <c r="H5" i="15"/>
  <c r="G5" i="15"/>
  <c r="I4" i="15"/>
  <c r="H4" i="15"/>
  <c r="G4" i="15"/>
  <c r="F35" i="14"/>
  <c r="E35" i="14"/>
  <c r="D35" i="14"/>
  <c r="C35" i="14"/>
  <c r="B35" i="14"/>
  <c r="F34" i="14"/>
  <c r="E34" i="14"/>
  <c r="D34" i="14"/>
  <c r="C34" i="14"/>
  <c r="B34" i="14"/>
  <c r="F33" i="14"/>
  <c r="E33" i="14"/>
  <c r="D33" i="14"/>
  <c r="C33" i="14"/>
  <c r="B33" i="14"/>
  <c r="F28" i="14"/>
  <c r="E28" i="14"/>
  <c r="D28" i="14"/>
  <c r="C28" i="14"/>
  <c r="B28" i="14"/>
  <c r="F27" i="14"/>
  <c r="E27" i="14"/>
  <c r="D27" i="14"/>
  <c r="C27" i="14"/>
  <c r="B27" i="14"/>
  <c r="F26" i="14"/>
  <c r="E26" i="14"/>
  <c r="D26" i="14"/>
  <c r="C26" i="14"/>
  <c r="B26" i="14"/>
  <c r="F23" i="14"/>
  <c r="E23" i="14"/>
  <c r="D23" i="14"/>
  <c r="C23" i="14"/>
  <c r="B23" i="14"/>
  <c r="F22" i="14"/>
  <c r="E22" i="14"/>
  <c r="D22" i="14"/>
  <c r="C22" i="14"/>
  <c r="B22" i="14"/>
  <c r="I21" i="14"/>
  <c r="H21" i="14"/>
  <c r="G21" i="14"/>
  <c r="I20" i="14"/>
  <c r="H20" i="14"/>
  <c r="G20" i="14"/>
  <c r="I19" i="14"/>
  <c r="H19" i="14"/>
  <c r="G19" i="14"/>
  <c r="F16" i="14"/>
  <c r="E16" i="14"/>
  <c r="D16" i="14"/>
  <c r="C16" i="14"/>
  <c r="B16" i="14"/>
  <c r="F15" i="14"/>
  <c r="E15" i="14"/>
  <c r="D15" i="14"/>
  <c r="C15" i="14"/>
  <c r="B15" i="14"/>
  <c r="I14" i="14"/>
  <c r="H14" i="14"/>
  <c r="G14" i="14"/>
  <c r="I13" i="14"/>
  <c r="H13" i="14"/>
  <c r="G13" i="14"/>
  <c r="I12" i="14"/>
  <c r="H12" i="14"/>
  <c r="G12" i="14"/>
  <c r="F9" i="14"/>
  <c r="E9" i="14"/>
  <c r="D9" i="14"/>
  <c r="C9" i="14"/>
  <c r="B9" i="14"/>
  <c r="F8" i="14"/>
  <c r="E8" i="14"/>
  <c r="D8" i="14"/>
  <c r="C8" i="14"/>
  <c r="B8" i="14"/>
  <c r="I7" i="14"/>
  <c r="H7" i="14"/>
  <c r="G7" i="14"/>
  <c r="I6" i="14"/>
  <c r="H6" i="14"/>
  <c r="G6" i="14"/>
  <c r="I5" i="14"/>
  <c r="H5" i="14"/>
  <c r="G5" i="14"/>
  <c r="E29" i="14" l="1"/>
  <c r="D36" i="14"/>
  <c r="H34" i="14"/>
  <c r="F29" i="14"/>
  <c r="E37" i="14"/>
  <c r="B29" i="14"/>
  <c r="D30" i="14"/>
  <c r="G27" i="14"/>
  <c r="C36" i="14"/>
  <c r="H35" i="14"/>
  <c r="G28" i="14"/>
  <c r="B36" i="14"/>
  <c r="C30" i="14"/>
  <c r="G26" i="14"/>
  <c r="I27" i="14"/>
  <c r="I33" i="14"/>
  <c r="I34" i="14"/>
  <c r="I35" i="14"/>
  <c r="C37" i="14"/>
  <c r="B37" i="14"/>
  <c r="H26" i="14"/>
  <c r="I28" i="14"/>
  <c r="E30" i="14"/>
  <c r="F37" i="14"/>
  <c r="C29" i="14"/>
  <c r="E36" i="14"/>
  <c r="H27" i="14"/>
  <c r="H28" i="14"/>
  <c r="D29" i="14"/>
  <c r="F36" i="14"/>
  <c r="I26" i="14"/>
  <c r="B30" i="14"/>
  <c r="F30" i="14"/>
  <c r="G33" i="14"/>
  <c r="G34" i="14"/>
  <c r="G35" i="14"/>
  <c r="D37" i="14"/>
  <c r="H33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4" authorId="0" shapeId="0" xr:uid="{3F69E6B1-CBF9-F04E-82A5-4953217865D9}">
      <text>
        <r>
          <rPr>
            <sz val="11"/>
            <color indexed="8"/>
            <rFont val="Aptos Narrow"/>
            <family val="2"/>
            <scheme val="minor"/>
          </rPr>
          <t>Indicatore: [TIPO_DATO7__SERV_TURN_VAL_21_N1] Indici del valore del fatturato dei servizi - base 2021=100: misurano la variazione nel tempo delle vendite, espresse a prezzi correnti, delle imprese dei settori dei servizi</t>
        </r>
      </text>
    </comment>
    <comment ref="T8" authorId="0" shapeId="0" xr:uid="{01AF9D03-10EA-4846-8A97-6E225D4A3FF8}">
      <text>
        <r>
          <rPr>
            <sz val="11"/>
            <color indexed="8"/>
            <rFont val="Aptos Narrow"/>
            <family val="2"/>
            <scheme val="minor"/>
          </rPr>
          <t>Stato dell'osservazione: [p] Dato provvisorio</t>
        </r>
      </text>
    </comment>
    <comment ref="T9" authorId="0" shapeId="0" xr:uid="{CA3298C4-E246-B244-AA0C-7D00928F3F2D}">
      <text>
        <r>
          <rPr>
            <sz val="11"/>
            <color indexed="8"/>
            <rFont val="Aptos Narrow"/>
            <family val="2"/>
            <scheme val="minor"/>
          </rPr>
          <t>Stato dell'osservazione: [p] Dato provvisorio</t>
        </r>
      </text>
    </comment>
    <comment ref="T10" authorId="0" shapeId="0" xr:uid="{C1550062-75D9-374E-8B2C-9AB8FB6D968C}">
      <text>
        <r>
          <rPr>
            <sz val="11"/>
            <color indexed="8"/>
            <rFont val="Aptos Narrow"/>
            <family val="2"/>
            <scheme val="minor"/>
          </rPr>
          <t>Stato dell'osservazione: [p] Dato provvisorio</t>
        </r>
      </text>
    </comment>
    <comment ref="T11" authorId="0" shapeId="0" xr:uid="{A8D71A45-F9C1-2C49-AEE5-4268CA47B7F1}">
      <text>
        <r>
          <rPr>
            <sz val="11"/>
            <color indexed="8"/>
            <rFont val="Aptos Narrow"/>
            <family val="2"/>
            <scheme val="minor"/>
          </rPr>
          <t>Stato dell'osservazione: [p] Dato provvisorio</t>
        </r>
      </text>
    </comment>
    <comment ref="T12" authorId="0" shapeId="0" xr:uid="{731D71FF-4C36-624E-A79B-BBBD288F33C8}">
      <text>
        <r>
          <rPr>
            <sz val="11"/>
            <color indexed="8"/>
            <rFont val="Aptos Narrow"/>
            <family val="2"/>
            <scheme val="minor"/>
          </rPr>
          <t>Stato dell'osservazione: [p] Dato provvisorio</t>
        </r>
      </text>
    </comment>
    <comment ref="T20" authorId="0" shapeId="0" xr:uid="{67317EA1-B1E8-AC4B-8E11-6777776EC0C3}">
      <text>
        <r>
          <rPr>
            <sz val="11"/>
            <color indexed="8"/>
            <rFont val="Aptos Narrow"/>
            <family val="2"/>
            <scheme val="minor"/>
          </rPr>
          <t>Stato dell'osservazione: [p] Dato provvisorio</t>
        </r>
      </text>
    </comment>
    <comment ref="T21" authorId="0" shapeId="0" xr:uid="{DDB8A966-4A0A-2E4B-8374-23280A80179E}">
      <text>
        <r>
          <rPr>
            <sz val="11"/>
            <color rgb="FF000000"/>
            <rFont val="Aptos Narrow"/>
            <family val="2"/>
          </rPr>
          <t>Stato dell'osservazione: [p] Dato provvisorio</t>
        </r>
      </text>
    </comment>
    <comment ref="T22" authorId="0" shapeId="0" xr:uid="{4A29C335-B7E8-5347-A235-00CE15F02948}">
      <text>
        <r>
          <rPr>
            <sz val="11"/>
            <color indexed="8"/>
            <rFont val="Aptos Narrow"/>
            <family val="2"/>
            <scheme val="minor"/>
          </rPr>
          <t>Stato dell'osservazione: [p] Dato provvisorio</t>
        </r>
      </text>
    </comment>
  </commentList>
</comments>
</file>

<file path=xl/sharedStrings.xml><?xml version="1.0" encoding="utf-8"?>
<sst xmlns="http://schemas.openxmlformats.org/spreadsheetml/2006/main" count="1144" uniqueCount="619">
  <si>
    <t>Area / Paese</t>
  </si>
  <si>
    <t>PIL (%)</t>
  </si>
  <si>
    <t>Economia mondiale</t>
  </si>
  <si>
    <t>3,3</t>
  </si>
  <si>
    <t>8,6</t>
  </si>
  <si>
    <t>6,6</t>
  </si>
  <si>
    <t>5,7</t>
  </si>
  <si>
    <t>Paesi avanzati</t>
  </si>
  <si>
    <t>2,9</t>
  </si>
  <si>
    <t>1,7</t>
  </si>
  <si>
    <t>1,8</t>
  </si>
  <si>
    <t>7,3</t>
  </si>
  <si>
    <t>4,6</t>
  </si>
  <si>
    <t>2,6</t>
  </si>
  <si>
    <t>Stati Uniti</t>
  </si>
  <si>
    <t>2,5</t>
  </si>
  <si>
    <t>2,8</t>
  </si>
  <si>
    <t>3,8</t>
  </si>
  <si>
    <t>Area dell’euro</t>
  </si>
  <si>
    <t>3,4</t>
  </si>
  <si>
    <t>0,1</t>
  </si>
  <si>
    <t>0,9</t>
  </si>
  <si>
    <t>8,4</t>
  </si>
  <si>
    <t>5,4</t>
  </si>
  <si>
    <t>2,4</t>
  </si>
  <si>
    <t>Giappone</t>
  </si>
  <si>
    <t>1,4</t>
  </si>
  <si>
    <t>0,2</t>
  </si>
  <si>
    <t>2,7</t>
  </si>
  <si>
    <t>Regno Unito</t>
  </si>
  <si>
    <t>4,8</t>
  </si>
  <si>
    <t>0,4</t>
  </si>
  <si>
    <t>1,1</t>
  </si>
  <si>
    <t>9,1</t>
  </si>
  <si>
    <t>Paesi emergenti e in via di sviluppo</t>
  </si>
  <si>
    <t>4,1</t>
  </si>
  <si>
    <t>4,7</t>
  </si>
  <si>
    <t>4,3</t>
  </si>
  <si>
    <t>9,5</t>
  </si>
  <si>
    <t>8,0</t>
  </si>
  <si>
    <t>7,7</t>
  </si>
  <si>
    <t>Brasile</t>
  </si>
  <si>
    <t>3,0</t>
  </si>
  <si>
    <t>3,2</t>
  </si>
  <si>
    <t>9,3</t>
  </si>
  <si>
    <t>4,4</t>
  </si>
  <si>
    <t>Cina</t>
  </si>
  <si>
    <t>3,1</t>
  </si>
  <si>
    <t>5,0</t>
  </si>
  <si>
    <t>2,0</t>
  </si>
  <si>
    <t>India</t>
  </si>
  <si>
    <t>7,0</t>
  </si>
  <si>
    <t>8,8</t>
  </si>
  <si>
    <t>6,7</t>
  </si>
  <si>
    <t>4,9</t>
  </si>
  <si>
    <t>Russia</t>
  </si>
  <si>
    <t>-1,4</t>
  </si>
  <si>
    <t>13,8</t>
  </si>
  <si>
    <t>5,9</t>
  </si>
  <si>
    <t>8,5</t>
  </si>
  <si>
    <t>Fonte: elaborazione su dati FMI (WEO, aprile 2025) e Banca d'Italia (Relazione annuale 2025)</t>
  </si>
  <si>
    <t>Fonte: Banca d'Italia, Relazione annuale sul 2024, maggio 2025, p. 14.</t>
  </si>
  <si>
    <t>Dati tratti dal Fondo Monetario Internazionale, World Economic Outlook, aprile 2025, e da fonti nazionali.</t>
  </si>
  <si>
    <t>Paese</t>
  </si>
  <si>
    <t>Var. % 2024/23</t>
  </si>
  <si>
    <t>Quota % 2024 su UE-27</t>
  </si>
  <si>
    <t>Austria</t>
  </si>
  <si>
    <t>9.532,92</t>
  </si>
  <si>
    <t>9.300,85</t>
  </si>
  <si>
    <t>Belgio</t>
  </si>
  <si>
    <t>11.674,90</t>
  </si>
  <si>
    <t>11.581,34</t>
  </si>
  <si>
    <t>Bulgaria</t>
  </si>
  <si>
    <t>5.116,95</t>
  </si>
  <si>
    <t>4.670,07</t>
  </si>
  <si>
    <t>Repubblica Ceca</t>
  </si>
  <si>
    <t>7.031,13</t>
  </si>
  <si>
    <t>6.530,06</t>
  </si>
  <si>
    <t>Danimarca</t>
  </si>
  <si>
    <t>12.503,77</t>
  </si>
  <si>
    <t>11.773,75</t>
  </si>
  <si>
    <t>Germania</t>
  </si>
  <si>
    <t>74.048,27</t>
  </si>
  <si>
    <t>73.387,06</t>
  </si>
  <si>
    <t>Estonia</t>
  </si>
  <si>
    <t>1.246,76</t>
  </si>
  <si>
    <t>1.222,00</t>
  </si>
  <si>
    <t>Irlanda</t>
  </si>
  <si>
    <t>11.267,17</t>
  </si>
  <si>
    <t>12.159,14</t>
  </si>
  <si>
    <t>Grecia</t>
  </si>
  <si>
    <t>13.393,24</t>
  </si>
  <si>
    <t>13.875,86</t>
  </si>
  <si>
    <t>Spagna</t>
  </si>
  <si>
    <t>63.995,52</t>
  </si>
  <si>
    <t>65.884,27</t>
  </si>
  <si>
    <t>Francia</t>
  </si>
  <si>
    <t>90.011,79</t>
  </si>
  <si>
    <t>83.758,81</t>
  </si>
  <si>
    <t>Croazia</t>
  </si>
  <si>
    <t>2.669,72</t>
  </si>
  <si>
    <t>2.900,25</t>
  </si>
  <si>
    <t>Italia</t>
  </si>
  <si>
    <t>66.094,37</t>
  </si>
  <si>
    <t>68.143,72</t>
  </si>
  <si>
    <t>Cipro</t>
  </si>
  <si>
    <t>857,57</t>
  </si>
  <si>
    <t>881,19</t>
  </si>
  <si>
    <t>Lettonia</t>
  </si>
  <si>
    <t>1.653,80</t>
  </si>
  <si>
    <t>1.775,72</t>
  </si>
  <si>
    <t>Lituania</t>
  </si>
  <si>
    <t>3.507,18</t>
  </si>
  <si>
    <t>3.559,09</t>
  </si>
  <si>
    <t>Lussemburgo</t>
  </si>
  <si>
    <t>560,71</t>
  </si>
  <si>
    <t>590,71</t>
  </si>
  <si>
    <t>Ungheria</t>
  </si>
  <si>
    <t>11.030,09</t>
  </si>
  <si>
    <t>9.952,52</t>
  </si>
  <si>
    <t>Malta</t>
  </si>
  <si>
    <t>130,82</t>
  </si>
  <si>
    <t>129,44</t>
  </si>
  <si>
    <t>Paesi Bassi</t>
  </si>
  <si>
    <t>38.518,81</t>
  </si>
  <si>
    <t>38.696,76</t>
  </si>
  <si>
    <t>Polonia</t>
  </si>
  <si>
    <t>35.383,47</t>
  </si>
  <si>
    <t>36.561,53</t>
  </si>
  <si>
    <t>Portogallo</t>
  </si>
  <si>
    <t>11.571,75</t>
  </si>
  <si>
    <t>11.495,16</t>
  </si>
  <si>
    <t>Romania</t>
  </si>
  <si>
    <t>19.832,73</t>
  </si>
  <si>
    <t>17.996,76</t>
  </si>
  <si>
    <t>Slovenia</t>
  </si>
  <si>
    <t>1.580,57</t>
  </si>
  <si>
    <t>1.650,94</t>
  </si>
  <si>
    <t>Slovacchia</t>
  </si>
  <si>
    <t>2.744,37</t>
  </si>
  <si>
    <t>2.581,30</t>
  </si>
  <si>
    <t>Finlandia</t>
  </si>
  <si>
    <t>4.546,64</t>
  </si>
  <si>
    <t>4.535,51</t>
  </si>
  <si>
    <t>Svezia</t>
  </si>
  <si>
    <t>6.629,92</t>
  </si>
  <si>
    <t>7.057,72</t>
  </si>
  <si>
    <t xml:space="preserve">UE - 27 </t>
  </si>
  <si>
    <t>507.134,98</t>
  </si>
  <si>
    <t>502.651,52</t>
  </si>
  <si>
    <t>2023</t>
  </si>
  <si>
    <t/>
  </si>
  <si>
    <t>2024</t>
  </si>
  <si>
    <t>2021</t>
  </si>
  <si>
    <t>2022</t>
  </si>
  <si>
    <t>-</t>
  </si>
  <si>
    <t>Var. 2024/23</t>
  </si>
  <si>
    <t xml:space="preserve">Cereali </t>
  </si>
  <si>
    <t xml:space="preserve">Oli e semi oleosi </t>
  </si>
  <si>
    <t>Ortaggi</t>
  </si>
  <si>
    <t>Patate</t>
  </si>
  <si>
    <t xml:space="preserve">Frutta </t>
  </si>
  <si>
    <t xml:space="preserve">Vino </t>
  </si>
  <si>
    <t>Olio d'oliva</t>
  </si>
  <si>
    <t xml:space="preserve">Produzione vegetale </t>
  </si>
  <si>
    <t>Bovini</t>
  </si>
  <si>
    <t>Suini</t>
  </si>
  <si>
    <t xml:space="preserve">Ovicaprini </t>
  </si>
  <si>
    <t xml:space="preserve">Pollame </t>
  </si>
  <si>
    <t xml:space="preserve">Latte </t>
  </si>
  <si>
    <t xml:space="preserve">Uova </t>
  </si>
  <si>
    <t xml:space="preserve">Produzione animale </t>
  </si>
  <si>
    <t xml:space="preserve">Produzione dell'agricoltura </t>
  </si>
  <si>
    <t>2015</t>
  </si>
  <si>
    <t>2016</t>
  </si>
  <si>
    <t>2017</t>
  </si>
  <si>
    <t>2018</t>
  </si>
  <si>
    <t>2019</t>
  </si>
  <si>
    <t>2020</t>
  </si>
  <si>
    <t>Totale manodopera in agricoltura</t>
  </si>
  <si>
    <t>Manodopera salariata</t>
  </si>
  <si>
    <t>Fig. 1.2 - Indice di manodopera in agricoltura 2015-2023 per alcuni Paesi dell'UE</t>
  </si>
  <si>
    <t>Totale</t>
  </si>
  <si>
    <t>Salariati</t>
  </si>
  <si>
    <t>Unione Europea-27</t>
  </si>
  <si>
    <t>Valore aggiunto al costo dei fattori per unità di lavoro (euro)</t>
  </si>
  <si>
    <t>Totale economia</t>
  </si>
  <si>
    <t xml:space="preserve"> - agricoltura</t>
  </si>
  <si>
    <t xml:space="preserve"> - industrie alimentari delle bevande e del tabacco</t>
  </si>
  <si>
    <t xml:space="preserve"> - totale (intera collettività nazionale)</t>
  </si>
  <si>
    <t xml:space="preserve"> - beni alimentari e bevande analcoliche</t>
  </si>
  <si>
    <t>verificato 2015</t>
  </si>
  <si>
    <t>Fonte: ISTAT e Banca d'Italia.</t>
  </si>
  <si>
    <t>(milioni di euro)</t>
  </si>
  <si>
    <t>Valori correnti</t>
  </si>
  <si>
    <t>Valori concatenati (2020)</t>
  </si>
  <si>
    <t>var. % 2024/23</t>
  </si>
  <si>
    <t>Agricoltura</t>
  </si>
  <si>
    <t xml:space="preserve">Produzione di beni e servizi dell'agricoltura </t>
  </si>
  <si>
    <t>Produzione della branca agricoltura</t>
  </si>
  <si>
    <t>Consumi intermedi (compreso Sifim)</t>
  </si>
  <si>
    <t>Valore aggiunto della branca agricoltura</t>
  </si>
  <si>
    <t>Silvicoltura</t>
  </si>
  <si>
    <t>Produzione di beni e servizi della silvicoltura</t>
  </si>
  <si>
    <t>Produzione della branca silvicoltura</t>
  </si>
  <si>
    <t>Valore aggiunto della branca silvicoltura</t>
  </si>
  <si>
    <t>Pesca</t>
  </si>
  <si>
    <t>Produzione di beni e servizi della pesca</t>
  </si>
  <si>
    <t>Produzione della branca pesca</t>
  </si>
  <si>
    <t>Valore aggiunto della branca pesca</t>
  </si>
  <si>
    <t>Agricoltura, silvicoltura e pesca</t>
  </si>
  <si>
    <t>Produzione della branca agricoltura, silvicoltura e pesca</t>
  </si>
  <si>
    <t>Valore aggiunto della branca agricoltura, silvicoltura e pesca</t>
  </si>
  <si>
    <t xml:space="preserve">      trasformazione del latte, frutta e carne, evidenziata con il segno (+) e sia quella esercitata da altre branche d'attività economiche nell'ambito delle </t>
  </si>
  <si>
    <t xml:space="preserve">      coltivazioni e degli allevamenti (per esempio da imprese commerciali) che vengono evidenziati con il segno (-).</t>
  </si>
  <si>
    <t>Fonte: ISTAT.</t>
  </si>
  <si>
    <t>distribuz. % su tot. branca</t>
  </si>
  <si>
    <t>COLTIVAZIONI AGRICOLE</t>
  </si>
  <si>
    <t>Coltivazioni erbacee</t>
  </si>
  <si>
    <t>Coltivazioni foraggere</t>
  </si>
  <si>
    <t>Coltivazioni legnose</t>
  </si>
  <si>
    <t>ALLEVAMENTI ZOOTECNICI</t>
  </si>
  <si>
    <t>Prodotti zootecnici alimentari</t>
  </si>
  <si>
    <t>Prodotti zootecnici non alimentari</t>
  </si>
  <si>
    <t>Produzione di beni e servizi</t>
  </si>
  <si>
    <t>PRODUZIONE DELLA BRANCA AGRICOLTURA</t>
  </si>
  <si>
    <t>CONSUMI INTERMEDI (compreso Sifim)</t>
  </si>
  <si>
    <t>VALORE AGGIUNTO DELLA BRANCA AGRICOLTURA</t>
  </si>
  <si>
    <t xml:space="preserve">       </t>
  </si>
  <si>
    <t>(N.I. 2020=100)</t>
  </si>
  <si>
    <t>Coltivazioni agricole</t>
  </si>
  <si>
    <t>Allevamenti zootecnici</t>
  </si>
  <si>
    <t>Attivita' di supporto all'agricoltura</t>
  </si>
  <si>
    <t>Consumi intermedi (compreso sifim)</t>
  </si>
  <si>
    <t xml:space="preserve"> - concimi</t>
  </si>
  <si>
    <t xml:space="preserve"> - mangimi</t>
  </si>
  <si>
    <t xml:space="preserve"> - energia motrice</t>
  </si>
  <si>
    <t>Fonte: ISTAT</t>
  </si>
  <si>
    <t>Produzione/Consumi</t>
  </si>
  <si>
    <t>Allevamenti/Mangimi</t>
  </si>
  <si>
    <t>Coltivazioni/Concimi</t>
  </si>
  <si>
    <t>Coltivazioni/Energia</t>
  </si>
  <si>
    <t>Tab.  1.4 - L'agricoltura nel sistema economico nazionale</t>
  </si>
  <si>
    <t>Tab. 1.7 - Deflatori impliciti di prezzo cumulati in agricoltura</t>
  </si>
  <si>
    <t>Tab. 1.8 - Andamento della ragione di scambio in agricoltura</t>
  </si>
  <si>
    <t>Var. % 2024/2023</t>
  </si>
  <si>
    <t>Var. % 2023/2022</t>
  </si>
  <si>
    <t>Var. % 2024/2020</t>
  </si>
  <si>
    <t xml:space="preserve"> Valore aggiunto in valori correnti (milioni di euro)</t>
  </si>
  <si>
    <t>Industrie alimentari, delle bevande e del tabacco</t>
  </si>
  <si>
    <t>Manifatturiero</t>
  </si>
  <si>
    <t>Economia</t>
  </si>
  <si>
    <t>%IA/manifatturiero</t>
  </si>
  <si>
    <t>%IA/Tot Economia</t>
  </si>
  <si>
    <t xml:space="preserve"> Valore aggiunto in valori concatenati (milioni di euro, anno di riferimento 2020)</t>
  </si>
  <si>
    <t>%IA/economia</t>
  </si>
  <si>
    <t>Unità di lavoro (migliaia)</t>
  </si>
  <si>
    <t>Produttività (VA valori correnti/Unità di lavoro) (migliaia di euro)</t>
  </si>
  <si>
    <t>Produttività (VA valori costanti/Unità di lavoro) (migliaia di euro)</t>
  </si>
  <si>
    <t>Fonte: nostre elaborazioni su dati Istat</t>
  </si>
  <si>
    <t xml:space="preserve">Edizione: Set-2025  </t>
  </si>
  <si>
    <t>2024/2023</t>
  </si>
  <si>
    <t>2023/2022</t>
  </si>
  <si>
    <t>2024/2020</t>
  </si>
  <si>
    <t>INDUSTRIE ALIMENTARI</t>
  </si>
  <si>
    <t>Lavorazione e conservazione di carne e derivati</t>
  </si>
  <si>
    <t>Lavorazione e conservazione di pesce, crostacei e molluschi</t>
  </si>
  <si>
    <t>Lavorazione e conservazione di frutta e ortaggi</t>
  </si>
  <si>
    <t>Produzione di oli e grassi vegetali e animali</t>
  </si>
  <si>
    <t>Industria lattiero-casearia</t>
  </si>
  <si>
    <t>Lavorazione di granaglie e prodotti amidacei</t>
  </si>
  <si>
    <t>Produzione di prodotti da forno e farinacei</t>
  </si>
  <si>
    <t>Produzione di altri prodotti alimentari</t>
  </si>
  <si>
    <t>Produzione di prodotti per l'alimentazione degli animali</t>
  </si>
  <si>
    <t>INDUSTRIA DELLE BEVANDE</t>
  </si>
  <si>
    <t>Distillazione, rettifica e miscelatura degli alcolici</t>
  </si>
  <si>
    <t>Produzione di vini da uve</t>
  </si>
  <si>
    <t>Produzione di birra</t>
  </si>
  <si>
    <t xml:space="preserve">Bibite analcoliche e  acque minerali </t>
  </si>
  <si>
    <t>INDUSTRIE ALIMENTARI, DELLE BEVANDE E DEL TABACCO</t>
  </si>
  <si>
    <t>ATTIVITA' MANIFATTURIERE</t>
  </si>
  <si>
    <t>Manif. Estero</t>
  </si>
  <si>
    <t>Alim. Estero</t>
  </si>
  <si>
    <t>Bevande Estero</t>
  </si>
  <si>
    <t>Manif. Nazionale</t>
  </si>
  <si>
    <t>Alim. Nazionale</t>
  </si>
  <si>
    <t>Bevande Nazionale</t>
  </si>
  <si>
    <t>Bevande Totale</t>
  </si>
  <si>
    <t>Bevande nazionale</t>
  </si>
  <si>
    <t>1. Dati corretti per effetto del calendario</t>
  </si>
  <si>
    <t>Fatturato</t>
  </si>
  <si>
    <t>Valore aggiunto</t>
  </si>
  <si>
    <t xml:space="preserve">Fatturato all'export </t>
  </si>
  <si>
    <t>Dipendenti  (numero)</t>
  </si>
  <si>
    <t>Valori assoluti (migliaia di euro)</t>
  </si>
  <si>
    <t>Caseario</t>
  </si>
  <si>
    <t>Conserviero</t>
  </si>
  <si>
    <t>Dolciario</t>
  </si>
  <si>
    <t>Alimentari diversi</t>
  </si>
  <si>
    <t>Bevande Alcoliche e analocooliche</t>
  </si>
  <si>
    <t>Variazione % 2024/2023</t>
  </si>
  <si>
    <t>Alimentare a controllo italiano</t>
  </si>
  <si>
    <t>Alimentare italiano a controllo estero</t>
  </si>
  <si>
    <t>Fonte: nostre elaborazioni su dati Mediobanca</t>
  </si>
  <si>
    <t>TAB. 1.3X - Fatturato, valore aggiunto e dipendenti nelle società italiane del settore alimentare e delle bevande nel 2023</t>
  </si>
  <si>
    <t>Variazione % 2023/2022</t>
  </si>
  <si>
    <t xml:space="preserve">ALIMENTARE A CONTROLLO ESTERO </t>
  </si>
  <si>
    <t>NUMERO DIPENDENTI</t>
  </si>
  <si>
    <t>FATTURATO NETTO</t>
  </si>
  <si>
    <t>VALORE AGGIUNTO</t>
  </si>
  <si>
    <t>FATTURATO ALL'ESPORTAZIONE</t>
  </si>
  <si>
    <t xml:space="preserve">ALIMENTARE A CONTROLLO ITALIANO </t>
  </si>
  <si>
    <t xml:space="preserve">ALIMENTARE - CASEARIO </t>
  </si>
  <si>
    <t xml:space="preserve">ALIMENTARE - CONSERVIERO </t>
  </si>
  <si>
    <t xml:space="preserve">ALIMENTARE - DOLCIARIO </t>
  </si>
  <si>
    <t xml:space="preserve">ALIMENTARI DIVERSE </t>
  </si>
  <si>
    <t xml:space="preserve">ALIMENTARE - BEVANDE ALCOOLICHE E ANALCOOLICHE </t>
  </si>
  <si>
    <t>IAB</t>
  </si>
  <si>
    <t>FATTURATO</t>
  </si>
  <si>
    <t>totale</t>
  </si>
  <si>
    <t>TAB.dati - Fatturato, valore aggiunto e dipendenti nelle società italiane del settore alimentare e delle bevande nel 2019</t>
  </si>
  <si>
    <t>Variazione % 2019/2018</t>
  </si>
  <si>
    <t>Variazione % 2020/2019</t>
  </si>
  <si>
    <t>ALIMENTARE</t>
  </si>
  <si>
    <t>2023/2019</t>
  </si>
  <si>
    <t>Agricoltura, Silvicoltura e pesca</t>
  </si>
  <si>
    <t>Industria alimentare e bevande</t>
  </si>
  <si>
    <t>Intermediazione e commercio all'ingrosso prodotti alimentari</t>
  </si>
  <si>
    <t>Commercio al dettaglio prodotti alimentari</t>
  </si>
  <si>
    <t>Ristorazione</t>
  </si>
  <si>
    <t>Fonte: stime CREA su dati ISTAT</t>
  </si>
  <si>
    <t>2024/2023 (%)</t>
  </si>
  <si>
    <t>2023/2022 (%)</t>
  </si>
  <si>
    <t>2022/2021</t>
  </si>
  <si>
    <t>2022/2019</t>
  </si>
  <si>
    <t>2024/2019</t>
  </si>
  <si>
    <t>2021/2020</t>
  </si>
  <si>
    <t>2020/2019</t>
  </si>
  <si>
    <t>Peso su totale economia</t>
  </si>
  <si>
    <t>Dinamica delle componenti del SAAC nel periodo 2019-2024</t>
  </si>
  <si>
    <t>%</t>
  </si>
  <si>
    <t>Lombardia</t>
  </si>
  <si>
    <t>Emilia-Romagna</t>
  </si>
  <si>
    <t>Veneto</t>
  </si>
  <si>
    <t>Lazio</t>
  </si>
  <si>
    <t>Campania</t>
  </si>
  <si>
    <t>Piemonte</t>
  </si>
  <si>
    <t>Puglia</t>
  </si>
  <si>
    <t>Sicilia</t>
  </si>
  <si>
    <t>Toscana</t>
  </si>
  <si>
    <t>Trentino Alto Adige</t>
  </si>
  <si>
    <t>Sardegna</t>
  </si>
  <si>
    <t>Liguria</t>
  </si>
  <si>
    <t>Marche</t>
  </si>
  <si>
    <t>Calabria</t>
  </si>
  <si>
    <t>Abruzzo</t>
  </si>
  <si>
    <t>Umbria</t>
  </si>
  <si>
    <t>Friuli-Venezia Giulia</t>
  </si>
  <si>
    <t>Basilicata</t>
  </si>
  <si>
    <t>Molise</t>
  </si>
  <si>
    <t>Valle d'Aosta</t>
  </si>
  <si>
    <t>NORD</t>
  </si>
  <si>
    <t>CENTRO</t>
  </si>
  <si>
    <t>SUD e ISOLE</t>
  </si>
  <si>
    <t xml:space="preserve">Fonte: stime CREA su dati Istat e Federdistribuzione </t>
  </si>
  <si>
    <t>Fig. 4 - Peso del SAAC regionale sul totale dell’economia regionale (anno 2024*)</t>
  </si>
  <si>
    <t>* stima</t>
  </si>
  <si>
    <t>Fonte: nostre stime su dati ISTAT e Federdistribuzione</t>
  </si>
  <si>
    <t>Ingrosso</t>
  </si>
  <si>
    <t>Dettaglio</t>
  </si>
  <si>
    <t>SAAC</t>
  </si>
  <si>
    <t>SUD E ISOLE</t>
  </si>
  <si>
    <t>TOTALE REGIONI</t>
  </si>
  <si>
    <t>Fig. 3 - Il peso del SAAC delle Regioni sul SAAC nazionale (valori stimati al 2023, %)</t>
  </si>
  <si>
    <t>Fonte: nostre elaborazioni su dati Istat e Federdistribuzione</t>
  </si>
  <si>
    <t>Fig. 4 - Peso del SAAC sul totale dell'economia regionale (valori stimati al 2023, %)</t>
  </si>
  <si>
    <t>Nostre elaborazioni su dati Istat e Federdistribuzione</t>
  </si>
  <si>
    <t>Dettaglio (stima)</t>
  </si>
  <si>
    <t>Totale Regioni</t>
  </si>
  <si>
    <t>Fig. 5 - Composizione del SAAC delle Regioni Italiane (valori stimati al 2023, %)</t>
  </si>
  <si>
    <t>Fig. 1.7 - Il peso del SAAC regionale sul totale dell’economia regionale - 2024</t>
  </si>
  <si>
    <t>Fig. 1.8 Composizione del SAAC per circoscrizione geografica - 2024</t>
  </si>
  <si>
    <t xml:space="preserve"> Il valore della Bioeconomia in Italia</t>
  </si>
  <si>
    <t xml:space="preserve">Valore della produzione </t>
  </si>
  <si>
    <t xml:space="preserve">Peso % </t>
  </si>
  <si>
    <t>Occupati 2023</t>
  </si>
  <si>
    <t>Occupati 2024</t>
  </si>
  <si>
    <t xml:space="preserve">Migliaia </t>
  </si>
  <si>
    <t xml:space="preserve">Agricoltura, silvicoltura e pesca </t>
  </si>
  <si>
    <t xml:space="preserve">Alimentare, bevande e tabacco </t>
  </si>
  <si>
    <t xml:space="preserve">Tessile bio-based </t>
  </si>
  <si>
    <t xml:space="preserve"> </t>
  </si>
  <si>
    <t xml:space="preserve">Abbigliamento bio-based </t>
  </si>
  <si>
    <t xml:space="preserve">Concia e pelletteria/calzature bio-based </t>
  </si>
  <si>
    <t xml:space="preserve">Legno e prodotti in legno </t>
  </si>
  <si>
    <t xml:space="preserve">Carta e prodotti in carta </t>
  </si>
  <si>
    <t xml:space="preserve">Chimica bio-based </t>
  </si>
  <si>
    <t xml:space="preserve">Farmaceutica bio-based </t>
  </si>
  <si>
    <t xml:space="preserve">Gomma e plastica bio-based </t>
  </si>
  <si>
    <t xml:space="preserve">Mobili bio-based </t>
  </si>
  <si>
    <t xml:space="preserve">Bioenergia </t>
  </si>
  <si>
    <t xml:space="preserve">Biocarburanti </t>
  </si>
  <si>
    <t>ND</t>
  </si>
  <si>
    <t xml:space="preserve">Ciclo idrico </t>
  </si>
  <si>
    <t xml:space="preserve">Gestione e recupero dei rifiuti biodegradabili </t>
  </si>
  <si>
    <t xml:space="preserve">Totale Bioeconomia </t>
  </si>
  <si>
    <t>Stati Membri</t>
  </si>
  <si>
    <t>Valore della bioeconomia</t>
  </si>
  <si>
    <t>Valori correnti (milioni di euro)</t>
  </si>
  <si>
    <t xml:space="preserve">Pane e cereali  </t>
  </si>
  <si>
    <t xml:space="preserve">Carne  </t>
  </si>
  <si>
    <t xml:space="preserve">Pesce  </t>
  </si>
  <si>
    <t xml:space="preserve">Latte, formaggi e uova  </t>
  </si>
  <si>
    <t xml:space="preserve">Oli e grassi  </t>
  </si>
  <si>
    <t xml:space="preserve">Frutta  </t>
  </si>
  <si>
    <t xml:space="preserve">Vegetali (inclusi patate e legumi)  </t>
  </si>
  <si>
    <t xml:space="preserve">Zucchero, dolciumi e dessert  </t>
  </si>
  <si>
    <t xml:space="preserve">Prodotti alimentari pronti e altri generi alimentari n.a.c.  </t>
  </si>
  <si>
    <t xml:space="preserve">Bevande analcoliche (acque minerali, bevande gassate e succhi, tè, caffè, tisane, etc)  </t>
  </si>
  <si>
    <t xml:space="preserve">Servizi per la lavorazione di merci primarie per alimentari e bevande analcoliche  </t>
  </si>
  <si>
    <t xml:space="preserve">Generi alimentari e bevande non alcoliche  </t>
  </si>
  <si>
    <t>Fonte: elaborazioni su dati ISTAT</t>
  </si>
  <si>
    <t>Spesa media mensile delle famiglie per i prodotti alimentari, valori in Euro - 2024</t>
  </si>
  <si>
    <t>Cereali e prodotti a base di cereali</t>
  </si>
  <si>
    <t>Animali vivi, carne e altre parti di animali di terra macellati*</t>
  </si>
  <si>
    <t>Pesci e altri frutti di mare </t>
  </si>
  <si>
    <t>Latte, altri prodotti lattiero-caseari e uova </t>
  </si>
  <si>
    <t>Oli e grassi </t>
  </si>
  <si>
    <t>Frutta e frutta a guscio </t>
  </si>
  <si>
    <t>Ortaggi, tuberi, platani, banane da cuocere e legumi </t>
  </si>
  <si>
    <t>Zucchero, prodotti dolciari e dessert </t>
  </si>
  <si>
    <t>Cibi pronti e altri prodotti alimentari pronti n.a.c. </t>
  </si>
  <si>
    <t>Succhi di frutta e verdura </t>
  </si>
  <si>
    <t>Caffè e succedanei del caffè </t>
  </si>
  <si>
    <t>Tè, mate e altri prodotti vegetali da infusione </t>
  </si>
  <si>
    <t>Acqua </t>
  </si>
  <si>
    <t>Bibite e altre bevande analcoliche </t>
  </si>
  <si>
    <t>RIPARTIZIONE GEOGRAFICA</t>
  </si>
  <si>
    <t>Nord-ovest</t>
  </si>
  <si>
    <t>Nord-est</t>
  </si>
  <si>
    <t>Centro</t>
  </si>
  <si>
    <t>Sud</t>
  </si>
  <si>
    <t>Isole</t>
  </si>
  <si>
    <t>SPESA MEDIA MENSILE</t>
  </si>
  <si>
    <t>Prodotti alimentari e bevande analcoliche</t>
  </si>
  <si>
    <t>Non alimentare</t>
  </si>
  <si>
    <t>Fonte: Elaborzioni su dati ISTAT</t>
  </si>
  <si>
    <t>Var. 2024/2023</t>
  </si>
  <si>
    <t xml:space="preserve">Indice del fatturato dei servizi - Mensili (base 2021=100)  </t>
  </si>
  <si>
    <t xml:space="preserve">Frequenza: [M] Mensile  </t>
  </si>
  <si>
    <t xml:space="preserve">Territorio: [IT] Italia  </t>
  </si>
  <si>
    <t xml:space="preserve">Indicatore: [SERV_TURN_VAL_21] Indice del valore del fatturato dei servizi - base 2021=100  </t>
  </si>
  <si>
    <t xml:space="preserve">Correzione: [N] Dati grezzi  </t>
  </si>
  <si>
    <t xml:space="preserve">Attività economica (ATECO 2007)  </t>
  </si>
  <si>
    <t xml:space="preserve">2024-01  </t>
  </si>
  <si>
    <t xml:space="preserve">2024-02  </t>
  </si>
  <si>
    <t xml:space="preserve">2024-03  </t>
  </si>
  <si>
    <t xml:space="preserve">2024-04  </t>
  </si>
  <si>
    <t xml:space="preserve">2024-05  </t>
  </si>
  <si>
    <t xml:space="preserve">2024-06  </t>
  </si>
  <si>
    <t xml:space="preserve">2024-07  </t>
  </si>
  <si>
    <t xml:space="preserve">2024-08  </t>
  </si>
  <si>
    <t xml:space="preserve">2024-09  </t>
  </si>
  <si>
    <t xml:space="preserve">2024-10  </t>
  </si>
  <si>
    <t xml:space="preserve">2024-11  </t>
  </si>
  <si>
    <t xml:space="preserve">2024-12  </t>
  </si>
  <si>
    <t xml:space="preserve">2025-01  </t>
  </si>
  <si>
    <t xml:space="preserve">2025-02  </t>
  </si>
  <si>
    <t xml:space="preserve">2025-03  </t>
  </si>
  <si>
    <t xml:space="preserve">2025-04  </t>
  </si>
  <si>
    <t xml:space="preserve">2025-05  </t>
  </si>
  <si>
    <t xml:space="preserve">2025-06  </t>
  </si>
  <si>
    <t xml:space="preserve">2025-07  </t>
  </si>
  <si>
    <t xml:space="preserve">[45_46] Commercio all'ingrosso, commercio e riparazione di autoveicoli e motocicli  </t>
  </si>
  <si>
    <t xml:space="preserve">[H] Trasporto e magazzinaggio  </t>
  </si>
  <si>
    <t xml:space="preserve">[I] Attività dei servizi di alloggio e di ristorazione  </t>
  </si>
  <si>
    <t xml:space="preserve">[J] Servizi di informazione e comunicazione  </t>
  </si>
  <si>
    <t xml:space="preserve">[79] Attività dei servizi delle agenzie di viaggio, dei tour operator e servizi di prenotazione e attività connesse  </t>
  </si>
  <si>
    <t>Attività dei servizi di alloggio e di ristorazione</t>
  </si>
  <si>
    <t>Servizi di informazione e comunicazione</t>
  </si>
  <si>
    <t>Attività dei servizi delle agenzie di viaggio, dei tour operator e servizi di prenotazione e attività connesse</t>
  </si>
  <si>
    <t>Var. %</t>
  </si>
  <si>
    <t>2024/23</t>
  </si>
  <si>
    <t>milioni di euro correnti</t>
  </si>
  <si>
    <t>(P)</t>
  </si>
  <si>
    <t>Importazioni</t>
  </si>
  <si>
    <t>(I)</t>
  </si>
  <si>
    <t>Peso su importazioni totali di merci (%)</t>
  </si>
  <si>
    <t>Esportazioni</t>
  </si>
  <si>
    <t>(E)</t>
  </si>
  <si>
    <t>Peso su esportazioni totali di merci (%)</t>
  </si>
  <si>
    <t>Saldo</t>
  </si>
  <si>
    <t>(E-I)</t>
  </si>
  <si>
    <t>Volume di commercio</t>
  </si>
  <si>
    <t>(I+E)</t>
  </si>
  <si>
    <t>Stima consumo interno</t>
  </si>
  <si>
    <t>(C =  P+I-E)</t>
  </si>
  <si>
    <t>indici</t>
  </si>
  <si>
    <t>Grado di autoapprovv. (%)</t>
  </si>
  <si>
    <t>(P/C)</t>
  </si>
  <si>
    <t>Propensione a importare (%)</t>
  </si>
  <si>
    <t>(I/C)</t>
  </si>
  <si>
    <t>Propensione a esportare (%)</t>
  </si>
  <si>
    <t>(E/P)</t>
  </si>
  <si>
    <t>Grado medio di apertura (%)</t>
  </si>
  <si>
    <t>((I+E)/(C+P))</t>
  </si>
  <si>
    <t>Saldo normalizzato (%)</t>
  </si>
  <si>
    <t>((E-I)/(E+I))</t>
  </si>
  <si>
    <t>Grado di copertura commerciale (%)</t>
  </si>
  <si>
    <t>(E/I)</t>
  </si>
  <si>
    <t>Fonte: elaborazioni CREA su dati ISTAT.</t>
  </si>
  <si>
    <t>Area</t>
  </si>
  <si>
    <t>Export</t>
  </si>
  <si>
    <t>Import</t>
  </si>
  <si>
    <t>UE 27</t>
  </si>
  <si>
    <t>Altri Europei
(no Med.)</t>
  </si>
  <si>
    <t>Altri Paesi Europei (no Mediterranei) UE27</t>
  </si>
  <si>
    <t>PTM Europei</t>
  </si>
  <si>
    <t>Paesi Terzi Mediterranei Europei</t>
  </si>
  <si>
    <t>PTM Asiatici</t>
  </si>
  <si>
    <t>Paesi Terzi Mediterranei Asiatici</t>
  </si>
  <si>
    <t>PTM Africani</t>
  </si>
  <si>
    <t>Paesi Terzi Mediterranei Africani</t>
  </si>
  <si>
    <t>Nord America</t>
  </si>
  <si>
    <t>Centro America</t>
  </si>
  <si>
    <t>Sud America</t>
  </si>
  <si>
    <t>Asia (no Med.)</t>
  </si>
  <si>
    <t>Asia (no Mediterranei)</t>
  </si>
  <si>
    <t>Africa (no Med.)</t>
  </si>
  <si>
    <t>Africa (no Mediterranei)</t>
  </si>
  <si>
    <t>Oceania</t>
  </si>
  <si>
    <t>Totali diversi</t>
  </si>
  <si>
    <t>FIG. 1.8 - LE AREE DI SCAMBIO DEI PRODOTTI AGRO-ALIMENTARI - 2024</t>
  </si>
  <si>
    <t>Totale complessivo</t>
  </si>
  <si>
    <t>Milioni di euro</t>
  </si>
  <si>
    <t>Struttura %</t>
  </si>
  <si>
    <t>(valori correnti)</t>
  </si>
  <si>
    <t>import.</t>
  </si>
  <si>
    <t>esport.</t>
  </si>
  <si>
    <t>saldo normal.</t>
  </si>
  <si>
    <t>Prodotti del settore primario per il consumo alimentare diretto</t>
  </si>
  <si>
    <t>Materie prime per l'industria alimentare</t>
  </si>
  <si>
    <t>Prodotti del settore primario reimpiegati</t>
  </si>
  <si>
    <t>Altri prodotti del settore primario</t>
  </si>
  <si>
    <t>Totale prodotti del settore primario</t>
  </si>
  <si>
    <t>Prodotti dell'industria alimentare per il consumo alimentare diretto</t>
  </si>
  <si>
    <t>Prodotti dell'industria alimentare reimpiegati nell'industria alimentare</t>
  </si>
  <si>
    <t>Prodotti dell'industria alimentare per il settore primario</t>
  </si>
  <si>
    <t>Prodotti dell'industria alimentare per usi non alimentari</t>
  </si>
  <si>
    <t>Totale prodotti  dell'industria alimentare e bevande</t>
  </si>
  <si>
    <t>Totale bilancia agro-alimentare</t>
  </si>
  <si>
    <t>Altri prodotti Agro-alimentari</t>
  </si>
  <si>
    <t>Vino confezionato</t>
  </si>
  <si>
    <t>Prodotti da forno</t>
  </si>
  <si>
    <t>Pasta</t>
  </si>
  <si>
    <t>Formaggi</t>
  </si>
  <si>
    <t xml:space="preserve">Pomodoro trasformato </t>
  </si>
  <si>
    <t>Frutta fresca</t>
  </si>
  <si>
    <t>Olio di oliva</t>
  </si>
  <si>
    <t xml:space="preserve">Prodotti dolciari a base di cacao </t>
  </si>
  <si>
    <t>Salumi</t>
  </si>
  <si>
    <t>Caffè</t>
  </si>
  <si>
    <t>Altri prodotti del Made in Italy</t>
  </si>
  <si>
    <t>Tab. 1.14 - Contabilità agro-alimentare nazionale</t>
  </si>
  <si>
    <t>Tab. 1.1 - PIL e inflazione nei principali paesi avanzati ed emergenti</t>
  </si>
  <si>
    <t>Tab. 1.2 -  Produzione agricola (coltivazioni e allevamenti) ai prezzi correnti nell'ue-27 per paese (valore della produzione ai prezzi alla produzione)</t>
  </si>
  <si>
    <t>Tab. 1.3 - Numeri indici della produzione agricola ai prezzi di base per i principali comparti nell'UE-27 (2015=100)</t>
  </si>
  <si>
    <t xml:space="preserve">Barbabietola da zucchero </t>
  </si>
  <si>
    <t>Fig. 1.1 - UE, numero indice (base 2015=100) di manodopera in agricoltura 2015-2023</t>
  </si>
  <si>
    <t>Tab. 1.9- Evoluzione del valore aggiunto al costo dei fattori, dell'occupazione e della produttività dell'industria alimentare, bevande e tabacco</t>
  </si>
  <si>
    <t>Fonte: elaborazioni CREA su dati ISTAT</t>
  </si>
  <si>
    <t>Fonte: elaborazioni CREA su dati EUROSTAT - Economic Accounts for Agriculture, ottobre 2025</t>
  </si>
  <si>
    <t>Fonte: EUROSTAT ( https://ec.europa.eu/eurostat/databrowser/view/aact_eaa05__custom_18488206/default/table )</t>
  </si>
  <si>
    <t>Fonte: EUROSTAT.</t>
  </si>
  <si>
    <t>Tab. 1.11 - Fatturato, valore aggiunto e dipendenti nelle società italiane del settore alimentare e delle bevande nel 2024</t>
  </si>
  <si>
    <t>Fonte: elaborazioni CREA su dati Mediobanca</t>
  </si>
  <si>
    <t>Fig. 1.5 - Variazione del fatturato  del sistema agroalimentare completo per singola componente</t>
  </si>
  <si>
    <t xml:space="preserve">Fonte: stime CREA su dati ISTAT e Federdistribuzione </t>
  </si>
  <si>
    <t>Fig. 1.6 - Il peso del SAAC delle regioni sul SAAC nazionale per circoscrizione geografica - 2024</t>
  </si>
  <si>
    <t>Fig. 1.9 - Il valore della Bioeconomia in alcuni Stati Europei (2024)</t>
  </si>
  <si>
    <t>Fonte: elaborazioni CREA  11° rapporto “La Bioeconomia in Europa”, Intesa Sanpaolo</t>
  </si>
  <si>
    <t>Tab. 1.12 - Il valore della Bioeconomia in Italia</t>
  </si>
  <si>
    <t>Fonte: elaborazioni CREA 11° rapporto “La Bioeconomia in Europa”, Intesa Sanpaolo</t>
  </si>
  <si>
    <t>Tab. 1.13 - Evoluzione dei consumi alimentari in Italia, per categorie (milioni di euro)</t>
  </si>
  <si>
    <t>Fig.  1.10 - Spesa media mensile per tipologia di prodotti alimentari, Valori in Euro - 2024</t>
  </si>
  <si>
    <t>Fig. 1.11 - Spesa media mensile per i due grandi gruppi merceologici - alimentare e non alimentare - rispetto alla spesa media mensile totale, per ripartizione geografica (2024)</t>
  </si>
  <si>
    <t>Fig. 1.12 - Variazioni percentuale della spesa delle famiglie per circoscrizione (2024/2023)</t>
  </si>
  <si>
    <t>Fug. 1.13 - Indice del fatturato di alcune categorie di Servizi (2024-2025)</t>
  </si>
  <si>
    <t>Fig. 1.14 - Distribuzione geografica degli scambi agro-alimentari (2024)</t>
  </si>
  <si>
    <r>
      <t>Inflazione</t>
    </r>
    <r>
      <rPr>
        <b/>
        <vertAlign val="superscript"/>
        <sz val="11"/>
        <color indexed="8"/>
        <rFont val="Calibri"/>
        <family val="2"/>
      </rPr>
      <t>1</t>
    </r>
    <r>
      <rPr>
        <b/>
        <sz val="11"/>
        <color indexed="8"/>
        <rFont val="Calibri"/>
        <family val="2"/>
      </rPr>
      <t xml:space="preserve"> (%)</t>
    </r>
  </si>
  <si>
    <r>
      <rPr>
        <vertAlign val="superscript"/>
        <sz val="11"/>
        <color rgb="FF000000"/>
        <rFont val="Calibri"/>
        <family val="2"/>
      </rPr>
      <t>1</t>
    </r>
    <r>
      <rPr>
        <sz val="11"/>
        <color indexed="8"/>
        <rFont val="Calibri"/>
        <family val="2"/>
      </rPr>
      <t xml:space="preserve"> Indice dei prezzi al consumo; per l'area dell'euro, indice armonizzato dei prezzi al consumo.</t>
    </r>
  </si>
  <si>
    <r>
      <t xml:space="preserve">Fig 1.15 - Struttura delle esportazioni di prodotti agro-alimentari del Made in Italy - 2024 </t>
    </r>
    <r>
      <rPr>
        <vertAlign val="superscript"/>
        <sz val="11"/>
        <color theme="1"/>
        <rFont val="Calibri"/>
        <family val="2"/>
      </rPr>
      <t>1</t>
    </r>
  </si>
  <si>
    <r>
      <rPr>
        <vertAlign val="super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 xml:space="preserve"> Il valore percentuale si riferisce al peso del comparto sul totale delle esportazioni agro-alimentari del Made in Italy.</t>
    </r>
  </si>
  <si>
    <r>
      <t>Totale produzione agro-alimentare</t>
    </r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</t>
    </r>
  </si>
  <si>
    <r>
      <t>1</t>
    </r>
    <r>
      <rPr>
        <sz val="11"/>
        <rFont val="Calibri"/>
        <family val="2"/>
      </rPr>
      <t xml:space="preserve"> A prezzi di base.</t>
    </r>
  </si>
  <si>
    <r>
      <t xml:space="preserve">Tab. 1.10 -Indice della produzione industriale </t>
    </r>
    <r>
      <rPr>
        <vertAlign val="superscript"/>
        <sz val="11"/>
        <color theme="1"/>
        <rFont val="Calibri"/>
        <family val="2"/>
      </rPr>
      <t>1</t>
    </r>
    <r>
      <rPr>
        <sz val="11"/>
        <color theme="1"/>
        <rFont val="Calibri"/>
        <family val="2"/>
      </rPr>
      <t xml:space="preserve">  - (2021=100)</t>
    </r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</si>
  <si>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>Dati corretti per effetti di calendario</t>
    </r>
  </si>
  <si>
    <r>
      <t>Tab. 1.6 - Produzione e valore aggiunto ai prezzi di base dell'agricoltura in Italia, per principali comparti</t>
    </r>
    <r>
      <rPr>
        <vertAlign val="superscript"/>
        <sz val="11"/>
        <rFont val="Calibri"/>
        <family val="2"/>
      </rPr>
      <t>1</t>
    </r>
  </si>
  <si>
    <r>
      <t>Valori concatenati</t>
    </r>
    <r>
      <rPr>
        <vertAlign val="superscript"/>
        <sz val="11"/>
        <rFont val="Calibri"/>
        <family val="2"/>
      </rPr>
      <t xml:space="preserve">2 </t>
    </r>
    <r>
      <rPr>
        <sz val="11"/>
        <rFont val="Calibri"/>
        <family val="2"/>
      </rPr>
      <t>(2020)</t>
    </r>
  </si>
  <si>
    <r>
      <t xml:space="preserve">ATTIVITA' DI SUPPORTO ALL'AGRICOLTURA </t>
    </r>
    <r>
      <rPr>
        <vertAlign val="superscript"/>
        <sz val="11"/>
        <rFont val="Calibri"/>
        <family val="2"/>
      </rPr>
      <t>3</t>
    </r>
  </si>
  <si>
    <r>
      <t xml:space="preserve">(+) Attività secondarie </t>
    </r>
    <r>
      <rPr>
        <vertAlign val="superscript"/>
        <sz val="11"/>
        <rFont val="Calibri"/>
        <family val="2"/>
      </rPr>
      <t>4</t>
    </r>
  </si>
  <si>
    <r>
      <t xml:space="preserve">(-) Attività secondarie </t>
    </r>
    <r>
      <rPr>
        <vertAlign val="superscript"/>
        <sz val="11"/>
        <rFont val="Calibri"/>
        <family val="2"/>
      </rPr>
      <t>4</t>
    </r>
  </si>
  <si>
    <r>
      <t>1</t>
    </r>
    <r>
      <rPr>
        <sz val="11"/>
        <rFont val="Calibri"/>
        <family val="2"/>
      </rPr>
      <t xml:space="preserve"> Per i valori regionali, cfr. Appendice statistica.</t>
    </r>
  </si>
  <si>
    <r>
      <t>2</t>
    </r>
    <r>
      <rPr>
        <sz val="11"/>
        <rFont val="Calibri"/>
        <family val="2"/>
      </rPr>
      <t xml:space="preserve"> L'utilizzo degli indici a catena comporta la perdita di additività delle componenti concatenate espresse in termini monetari. -infatti, la somma dei valori concatenati delle componenti di un aggregato non è uguale al valore concatenato dell'aggregato stesso. Il concatenamento attraverso gli indici di tipo Laspeyres garantisce tuttavia la proprietà di additività per l'anno di riferimento e per l'anno seguente.</t>
    </r>
  </si>
  <si>
    <r>
      <t>3</t>
    </r>
    <r>
      <rPr>
        <sz val="11"/>
        <rFont val="Calibri"/>
        <family val="2"/>
      </rPr>
      <t xml:space="preserve"> Con l'adozione dell' Ateco 2007 derivata dalla Nace Rev.2, la dizione delle Attività dei servizi connessi prende la denominazione di Attività di supporto all'agricoltura e attività successive alla raccolta.</t>
    </r>
  </si>
  <si>
    <r>
      <t>4</t>
    </r>
    <r>
      <rPr>
        <sz val="11"/>
        <rFont val="Calibri"/>
        <family val="2"/>
      </rPr>
      <t xml:space="preserve"> Per attività secondaria va intesa sia quella effettuata nell'ambito della branca di attività agricola e quindi non separabile, vale a dire agriturismo, trasformazione del latte,frutta e carne, evidenziata con il segno (+) e sia quella esercitata da altre branche d'attività economiche nell'ambito delle coltivazioni e degli allevamenti (per esempio da imprese commerciali) che vengono evidenziati con il segno (-).</t>
    </r>
  </si>
  <si>
    <r>
      <t>Tab. 1.5 - Produzione e valore aggiunto ai prezzi di base dell'agricoltura, silvicoltura e pesca  in Italia, per principali comparti</t>
    </r>
    <r>
      <rPr>
        <vertAlign val="superscript"/>
        <sz val="11"/>
        <rFont val="Calibri"/>
        <family val="2"/>
      </rPr>
      <t>1</t>
    </r>
  </si>
  <si>
    <r>
      <t xml:space="preserve">(+) Attività secondarie </t>
    </r>
    <r>
      <rPr>
        <vertAlign val="superscript"/>
        <sz val="11"/>
        <rFont val="Calibri"/>
        <family val="2"/>
      </rPr>
      <t>2</t>
    </r>
  </si>
  <si>
    <r>
      <t xml:space="preserve">(-) Attività secondarie </t>
    </r>
    <r>
      <rPr>
        <vertAlign val="superscript"/>
        <sz val="11"/>
        <rFont val="Calibri"/>
        <family val="2"/>
      </rPr>
      <t>2</t>
    </r>
  </si>
  <si>
    <r>
      <t>2</t>
    </r>
    <r>
      <rPr>
        <sz val="11"/>
        <rFont val="Calibri"/>
        <family val="2"/>
      </rPr>
      <t xml:space="preserve"> Per attività secondaria va intesa sia quella effettuata nell'ambito della branca di attività agricola e quindi non separabile, vale a dire agriturismo, </t>
    </r>
  </si>
  <si>
    <r>
      <t>Peso % dell'agricoltura sul valore aggiunto complessivo</t>
    </r>
    <r>
      <rPr>
        <b/>
        <vertAlign val="superscript"/>
        <sz val="11"/>
        <rFont val="Calibri"/>
        <family val="2"/>
      </rPr>
      <t>1</t>
    </r>
  </si>
  <si>
    <r>
      <t>Peso % dell'occupazione agricola sul totale</t>
    </r>
    <r>
      <rPr>
        <b/>
        <vertAlign val="superscript"/>
        <sz val="11"/>
        <rFont val="Calibri"/>
        <family val="2"/>
      </rPr>
      <t>2</t>
    </r>
  </si>
  <si>
    <r>
      <t xml:space="preserve">Variazione % dell'indice dei prezzi al consumo </t>
    </r>
    <r>
      <rPr>
        <b/>
        <vertAlign val="superscript"/>
        <sz val="11"/>
        <rFont val="Calibri"/>
        <family val="2"/>
      </rPr>
      <t>3</t>
    </r>
  </si>
  <si>
    <r>
      <t>1</t>
    </r>
    <r>
      <rPr>
        <sz val="11"/>
        <rFont val="Calibri"/>
        <family val="2"/>
      </rPr>
      <t>Ai prezzi di base (valori correnti)</t>
    </r>
  </si>
  <si>
    <r>
      <t>2</t>
    </r>
    <r>
      <rPr>
        <sz val="11"/>
        <rFont val="Calibri"/>
        <family val="2"/>
      </rPr>
      <t xml:space="preserve"> In termini di unità di lavoro</t>
    </r>
  </si>
  <si>
    <r>
      <t>3</t>
    </r>
    <r>
      <rPr>
        <sz val="11"/>
        <rFont val="Calibri"/>
        <family val="2"/>
      </rPr>
      <t xml:space="preserve"> Indice armonizzato dei prezzi al consumo, base 2015</t>
    </r>
  </si>
  <si>
    <r>
      <t>Fig. 1.3- Indice del fatturato dell'industria alimentare e delle bevande e manifatturiera (2021=100)</t>
    </r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(</t>
    </r>
    <r>
      <rPr>
        <i/>
        <sz val="11"/>
        <rFont val="Calibri"/>
        <family val="2"/>
      </rPr>
      <t>dati corretti per effetto del calendario</t>
    </r>
    <r>
      <rPr>
        <sz val="11"/>
        <rFont val="Calibri"/>
        <family val="2"/>
      </rPr>
      <t>)</t>
    </r>
  </si>
  <si>
    <t>Fig. 1.4 - Composizione della catena del valore del sistema agroalimentare completo (peso %)  - 2024</t>
  </si>
  <si>
    <t>Tab. 1.15 - Bilancia agro-alimentare per origine e destinazione: struttura per comparti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</si>
</sst>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,##0.##########"/>
    <numFmt numFmtId="165" formatCode="0.0"/>
    <numFmt numFmtId="166" formatCode="#,##0.0"/>
    <numFmt numFmtId="167" formatCode="#,##0;\-\ #,##0;_-\ &quot;- &quot;"/>
    <numFmt numFmtId="168" formatCode="* #,##0;\-\ #,##0;_*\ &quot;-&quot;;"/>
    <numFmt numFmtId="169" formatCode="* #,##0.0;\-\ #,##0.0;_*\ &quot;-&quot;"/>
    <numFmt numFmtId="170" formatCode="0.0%"/>
    <numFmt numFmtId="171" formatCode="_-* #,##0_-;\-* #,##0_-;_-* &quot;-&quot;??_-;_-@_-"/>
    <numFmt numFmtId="172" formatCode="_-* #,##0.0_-;\-* #,##0.0_-;_-* &quot;-&quot;??_-;_-@_-"/>
  </numFmts>
  <fonts count="28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indexed="8"/>
      <name val="Aptos Narrow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 Narrow"/>
      <family val="2"/>
    </font>
    <font>
      <i/>
      <sz val="10"/>
      <name val="Calibri"/>
      <family val="2"/>
    </font>
    <font>
      <sz val="11"/>
      <color rgb="FF000000"/>
      <name val="Aptos Narrow"/>
      <family val="2"/>
    </font>
    <font>
      <b/>
      <sz val="11"/>
      <color indexed="8"/>
      <name val="Calibri"/>
      <family val="2"/>
    </font>
    <font>
      <b/>
      <vertAlign val="superscript"/>
      <sz val="11"/>
      <color indexed="8"/>
      <name val="Calibri"/>
      <family val="2"/>
    </font>
    <font>
      <vertAlign val="superscript"/>
      <sz val="11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i/>
      <sz val="11"/>
      <color rgb="FF000000"/>
      <name val="Calibri"/>
      <family val="2"/>
    </font>
    <font>
      <b/>
      <sz val="11"/>
      <name val="Calibri"/>
      <family val="2"/>
    </font>
    <font>
      <b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b/>
      <i/>
      <sz val="11"/>
      <name val="Calibri"/>
      <family val="2"/>
    </font>
    <font>
      <vertAlign val="superscript"/>
      <sz val="11"/>
      <name val="Calibri"/>
      <family val="2"/>
    </font>
    <font>
      <b/>
      <sz val="11"/>
      <color theme="0"/>
      <name val="Calibri"/>
      <family val="2"/>
    </font>
    <font>
      <i/>
      <sz val="11"/>
      <color theme="1"/>
      <name val="Calibri"/>
      <family val="2"/>
    </font>
    <font>
      <sz val="11"/>
      <color rgb="FFFF0000"/>
      <name val="Calibri"/>
      <family val="2"/>
    </font>
    <font>
      <b/>
      <vertAlign val="superscript"/>
      <sz val="11"/>
      <name val="Calibri"/>
      <family val="2"/>
    </font>
    <font>
      <b/>
      <sz val="11"/>
      <color indexed="9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4669AF"/>
      </patternFill>
    </fill>
    <fill>
      <patternFill patternType="solid">
        <fgColor rgb="FFF6F6F6"/>
      </patternFill>
    </fill>
    <fill>
      <patternFill patternType="solid">
        <fgColor rgb="FFFFFF00"/>
        <bgColor indexed="64"/>
      </patternFill>
    </fill>
    <fill>
      <patternFill patternType="solid">
        <fgColor rgb="FFC4D8ED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21">
    <border>
      <left/>
      <right/>
      <top/>
      <bottom/>
      <diagonal/>
    </border>
    <border>
      <left style="thin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  <border>
      <left style="thin">
        <color rgb="FFB0B0B0"/>
      </left>
      <right style="thin">
        <color rgb="FFB0B0B0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rgb="FFC0C0C0"/>
      </left>
      <right/>
      <top style="thin">
        <color rgb="FFC0C0C0"/>
      </top>
      <bottom/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rgb="FF33333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B0B0B0"/>
      </left>
      <right style="thin">
        <color rgb="FFB0B0B0"/>
      </right>
      <top/>
      <bottom style="thin">
        <color rgb="FFB0B0B0"/>
      </bottom>
      <diagonal/>
    </border>
    <border>
      <left style="thin">
        <color rgb="FFC0C0C0"/>
      </left>
      <right/>
      <top/>
      <bottom/>
      <diagonal/>
    </border>
  </borders>
  <cellStyleXfs count="13">
    <xf numFmtId="0" fontId="0" fillId="0" borderId="0"/>
    <xf numFmtId="0" fontId="2" fillId="0" borderId="0"/>
    <xf numFmtId="0" fontId="4" fillId="0" borderId="0"/>
    <xf numFmtId="167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8" fontId="5" fillId="0" borderId="0"/>
    <xf numFmtId="0" fontId="3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267">
    <xf numFmtId="0" fontId="0" fillId="0" borderId="0" xfId="0"/>
    <xf numFmtId="0" fontId="3" fillId="0" borderId="0" xfId="0" applyFont="1"/>
    <xf numFmtId="0" fontId="3" fillId="0" borderId="3" xfId="0" applyFont="1" applyBorder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3" fillId="0" borderId="3" xfId="0" applyFont="1" applyBorder="1" applyAlignment="1">
      <alignment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11" fillId="0" borderId="0" xfId="5" applyFont="1"/>
    <xf numFmtId="4" fontId="11" fillId="0" borderId="0" xfId="5" applyNumberFormat="1" applyFont="1"/>
    <xf numFmtId="171" fontId="11" fillId="0" borderId="0" xfId="5" applyNumberFormat="1" applyFont="1"/>
    <xf numFmtId="3" fontId="11" fillId="0" borderId="0" xfId="5" applyNumberFormat="1" applyFont="1"/>
    <xf numFmtId="4" fontId="12" fillId="0" borderId="0" xfId="5" applyNumberFormat="1" applyFont="1" applyAlignment="1">
      <alignment vertical="center"/>
    </xf>
    <xf numFmtId="0" fontId="12" fillId="0" borderId="0" xfId="5" applyFont="1" applyAlignment="1">
      <alignment vertical="center"/>
    </xf>
    <xf numFmtId="172" fontId="11" fillId="0" borderId="0" xfId="5" applyNumberFormat="1" applyFont="1"/>
    <xf numFmtId="172" fontId="3" fillId="0" borderId="0" xfId="4" applyNumberFormat="1" applyFont="1" applyFill="1" applyBorder="1"/>
    <xf numFmtId="171" fontId="13" fillId="11" borderId="18" xfId="5" applyNumberFormat="1" applyFont="1" applyFill="1" applyBorder="1"/>
    <xf numFmtId="0" fontId="13" fillId="0" borderId="0" xfId="5" applyFont="1"/>
    <xf numFmtId="171" fontId="13" fillId="0" borderId="0" xfId="5" applyNumberFormat="1" applyFont="1"/>
    <xf numFmtId="0" fontId="15" fillId="0" borderId="0" xfId="2" applyFont="1" applyAlignment="1">
      <alignment vertical="center"/>
    </xf>
    <xf numFmtId="166" fontId="12" fillId="0" borderId="0" xfId="5" applyNumberFormat="1" applyFont="1" applyAlignment="1">
      <alignment vertical="center"/>
    </xf>
    <xf numFmtId="165" fontId="12" fillId="0" borderId="0" xfId="5" applyNumberFormat="1" applyFont="1" applyAlignment="1">
      <alignment vertical="center"/>
    </xf>
    <xf numFmtId="0" fontId="18" fillId="0" borderId="0" xfId="2" applyFont="1" applyAlignment="1">
      <alignment vertical="center"/>
    </xf>
    <xf numFmtId="0" fontId="12" fillId="0" borderId="0" xfId="5" applyFont="1"/>
    <xf numFmtId="0" fontId="3" fillId="0" borderId="0" xfId="9" applyFont="1"/>
    <xf numFmtId="0" fontId="18" fillId="9" borderId="0" xfId="9" applyFont="1" applyFill="1" applyAlignment="1">
      <alignment horizontal="center"/>
    </xf>
    <xf numFmtId="0" fontId="18" fillId="9" borderId="17" xfId="9" applyFont="1" applyFill="1" applyBorder="1" applyAlignment="1">
      <alignment horizontal="center"/>
    </xf>
    <xf numFmtId="0" fontId="15" fillId="0" borderId="17" xfId="9" applyFont="1" applyBorder="1" applyAlignment="1">
      <alignment horizontal="left"/>
    </xf>
    <xf numFmtId="166" fontId="12" fillId="0" borderId="0" xfId="9" applyNumberFormat="1" applyFont="1" applyAlignment="1">
      <alignment vertical="center"/>
    </xf>
    <xf numFmtId="0" fontId="15" fillId="0" borderId="17" xfId="9" applyFont="1" applyBorder="1" applyAlignment="1">
      <alignment horizontal="left" wrapText="1"/>
    </xf>
    <xf numFmtId="0" fontId="13" fillId="11" borderId="18" xfId="5" applyFont="1" applyFill="1" applyBorder="1"/>
    <xf numFmtId="0" fontId="15" fillId="0" borderId="0" xfId="2" applyFont="1"/>
    <xf numFmtId="0" fontId="18" fillId="0" borderId="0" xfId="2" applyFont="1" applyAlignment="1">
      <alignment horizontal="center"/>
    </xf>
    <xf numFmtId="0" fontId="15" fillId="0" borderId="6" xfId="2" applyFont="1" applyBorder="1"/>
    <xf numFmtId="0" fontId="15" fillId="0" borderId="6" xfId="2" applyFont="1" applyBorder="1" applyAlignment="1">
      <alignment horizontal="right"/>
    </xf>
    <xf numFmtId="0" fontId="15" fillId="0" borderId="4" xfId="2" applyFont="1" applyBorder="1" applyAlignment="1">
      <alignment horizontal="center"/>
    </xf>
    <xf numFmtId="0" fontId="15" fillId="0" borderId="3" xfId="2" applyFont="1" applyBorder="1" applyAlignment="1">
      <alignment horizontal="right"/>
    </xf>
    <xf numFmtId="0" fontId="15" fillId="0" borderId="3" xfId="2" applyFont="1" applyBorder="1" applyAlignment="1">
      <alignment horizontal="center"/>
    </xf>
    <xf numFmtId="0" fontId="15" fillId="0" borderId="0" xfId="2" applyFont="1" applyAlignment="1">
      <alignment horizontal="right"/>
    </xf>
    <xf numFmtId="0" fontId="15" fillId="0" borderId="0" xfId="2" applyFont="1" applyAlignment="1">
      <alignment horizontal="center" wrapText="1"/>
    </xf>
    <xf numFmtId="0" fontId="15" fillId="0" borderId="0" xfId="2" quotePrefix="1" applyFont="1" applyAlignment="1">
      <alignment horizontal="right"/>
    </xf>
    <xf numFmtId="3" fontId="15" fillId="0" borderId="0" xfId="2" applyNumberFormat="1" applyFont="1"/>
    <xf numFmtId="166" fontId="16" fillId="0" borderId="0" xfId="2" applyNumberFormat="1" applyFont="1"/>
    <xf numFmtId="165" fontId="15" fillId="0" borderId="0" xfId="2" applyNumberFormat="1" applyFont="1"/>
    <xf numFmtId="166" fontId="15" fillId="0" borderId="0" xfId="2" applyNumberFormat="1" applyFont="1"/>
    <xf numFmtId="166" fontId="16" fillId="0" borderId="0" xfId="2" quotePrefix="1" applyNumberFormat="1" applyFont="1" applyAlignment="1">
      <alignment horizontal="right"/>
    </xf>
    <xf numFmtId="0" fontId="15" fillId="0" borderId="0" xfId="2" applyFont="1" applyAlignment="1">
      <alignment horizontal="center"/>
    </xf>
    <xf numFmtId="0" fontId="16" fillId="0" borderId="0" xfId="2" applyFont="1"/>
    <xf numFmtId="0" fontId="15" fillId="0" borderId="3" xfId="2" applyFont="1" applyBorder="1"/>
    <xf numFmtId="0" fontId="22" fillId="0" borderId="0" xfId="2" applyFont="1"/>
    <xf numFmtId="0" fontId="18" fillId="0" borderId="0" xfId="1" applyFont="1" applyAlignment="1">
      <alignment horizontal="left" vertical="top"/>
    </xf>
    <xf numFmtId="0" fontId="3" fillId="0" borderId="0" xfId="1" applyFont="1"/>
    <xf numFmtId="0" fontId="3" fillId="0" borderId="7" xfId="1" applyFont="1" applyBorder="1" applyAlignment="1">
      <alignment horizontal="left" vertical="top"/>
    </xf>
    <xf numFmtId="0" fontId="3" fillId="8" borderId="7" xfId="1" applyFont="1" applyFill="1" applyBorder="1" applyAlignment="1">
      <alignment horizontal="left" vertical="top"/>
    </xf>
    <xf numFmtId="0" fontId="3" fillId="9" borderId="7" xfId="1" applyFont="1" applyFill="1" applyBorder="1" applyAlignment="1">
      <alignment horizontal="left" vertical="top" wrapText="1"/>
    </xf>
    <xf numFmtId="3" fontId="3" fillId="0" borderId="7" xfId="1" applyNumberFormat="1" applyFont="1" applyBorder="1" applyAlignment="1">
      <alignment horizontal="right"/>
    </xf>
    <xf numFmtId="0" fontId="3" fillId="10" borderId="7" xfId="1" applyFont="1" applyFill="1" applyBorder="1" applyAlignment="1">
      <alignment horizontal="left" vertical="top" wrapText="1"/>
    </xf>
    <xf numFmtId="0" fontId="15" fillId="10" borderId="5" xfId="1" applyFont="1" applyFill="1" applyBorder="1" applyAlignment="1">
      <alignment vertical="top" wrapText="1"/>
    </xf>
    <xf numFmtId="0" fontId="19" fillId="0" borderId="8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right" vertical="center"/>
    </xf>
    <xf numFmtId="0" fontId="23" fillId="7" borderId="8" xfId="0" applyFont="1" applyFill="1" applyBorder="1" applyAlignment="1">
      <alignment vertical="center"/>
    </xf>
    <xf numFmtId="4" fontId="23" fillId="7" borderId="8" xfId="0" applyNumberFormat="1" applyFont="1" applyFill="1" applyBorder="1" applyAlignment="1">
      <alignment horizontal="right" vertical="center"/>
    </xf>
    <xf numFmtId="4" fontId="18" fillId="0" borderId="8" xfId="0" applyNumberFormat="1" applyFont="1" applyBorder="1" applyAlignment="1">
      <alignment wrapText="1"/>
    </xf>
    <xf numFmtId="4" fontId="18" fillId="6" borderId="8" xfId="0" quotePrefix="1" applyNumberFormat="1" applyFont="1" applyFill="1" applyBorder="1" applyAlignment="1">
      <alignment horizontal="right" vertical="center" wrapText="1"/>
    </xf>
    <xf numFmtId="4" fontId="18" fillId="0" borderId="8" xfId="0" applyNumberFormat="1" applyFont="1" applyBorder="1" applyAlignment="1">
      <alignment horizontal="right" vertical="center" wrapText="1"/>
    </xf>
    <xf numFmtId="4" fontId="19" fillId="0" borderId="16" xfId="0" applyNumberFormat="1" applyFont="1" applyBorder="1" applyAlignment="1">
      <alignment horizontal="left" vertical="center"/>
    </xf>
    <xf numFmtId="0" fontId="8" fillId="0" borderId="0" xfId="1" applyFont="1"/>
    <xf numFmtId="2" fontId="3" fillId="0" borderId="0" xfId="1" applyNumberFormat="1" applyFont="1"/>
    <xf numFmtId="0" fontId="19" fillId="6" borderId="8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/>
    </xf>
    <xf numFmtId="0" fontId="8" fillId="0" borderId="0" xfId="0" applyFont="1"/>
    <xf numFmtId="4" fontId="15" fillId="0" borderId="8" xfId="0" applyNumberFormat="1" applyFont="1" applyBorder="1" applyAlignment="1">
      <alignment wrapText="1"/>
    </xf>
    <xf numFmtId="4" fontId="15" fillId="0" borderId="8" xfId="0" applyNumberFormat="1" applyFont="1" applyBorder="1" applyAlignment="1">
      <alignment horizontal="right" vertical="center" wrapText="1"/>
    </xf>
    <xf numFmtId="4" fontId="15" fillId="0" borderId="0" xfId="0" applyNumberFormat="1" applyFont="1" applyAlignment="1">
      <alignment wrapText="1"/>
    </xf>
    <xf numFmtId="0" fontId="3" fillId="0" borderId="6" xfId="0" applyFont="1" applyBorder="1"/>
    <xf numFmtId="0" fontId="18" fillId="0" borderId="13" xfId="12" applyFont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3" fontId="3" fillId="0" borderId="0" xfId="0" applyNumberFormat="1" applyFont="1" applyAlignment="1">
      <alignment horizontal="right"/>
    </xf>
    <xf numFmtId="0" fontId="8" fillId="0" borderId="3" xfId="0" applyFont="1" applyBorder="1" applyAlignment="1">
      <alignment horizontal="left" vertical="top" wrapText="1"/>
    </xf>
    <xf numFmtId="3" fontId="8" fillId="0" borderId="3" xfId="0" applyNumberFormat="1" applyFont="1" applyBorder="1" applyAlignment="1">
      <alignment horizontal="right"/>
    </xf>
    <xf numFmtId="170" fontId="3" fillId="0" borderId="3" xfId="0" applyNumberFormat="1" applyFont="1" applyBorder="1"/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3" fontId="3" fillId="0" borderId="0" xfId="0" applyNumberFormat="1" applyFont="1"/>
    <xf numFmtId="165" fontId="3" fillId="0" borderId="0" xfId="0" applyNumberFormat="1" applyFont="1"/>
    <xf numFmtId="166" fontId="3" fillId="0" borderId="0" xfId="0" applyNumberFormat="1" applyFont="1"/>
    <xf numFmtId="0" fontId="3" fillId="0" borderId="0" xfId="0" applyFont="1" applyAlignment="1">
      <alignment horizontal="right"/>
    </xf>
    <xf numFmtId="170" fontId="3" fillId="0" borderId="0" xfId="0" applyNumberFormat="1" applyFont="1" applyAlignment="1">
      <alignment horizontal="right"/>
    </xf>
    <xf numFmtId="0" fontId="18" fillId="0" borderId="3" xfId="0" applyFont="1" applyBorder="1"/>
    <xf numFmtId="3" fontId="13" fillId="0" borderId="3" xfId="0" applyNumberFormat="1" applyFont="1" applyBorder="1" applyAlignment="1">
      <alignment horizontal="right"/>
    </xf>
    <xf numFmtId="0" fontId="13" fillId="0" borderId="3" xfId="0" applyFont="1" applyBorder="1" applyAlignment="1">
      <alignment horizontal="right"/>
    </xf>
    <xf numFmtId="166" fontId="13" fillId="0" borderId="3" xfId="0" applyNumberFormat="1" applyFont="1" applyBorder="1" applyAlignment="1">
      <alignment horizontal="right"/>
    </xf>
    <xf numFmtId="170" fontId="3" fillId="0" borderId="0" xfId="0" applyNumberFormat="1" applyFont="1"/>
    <xf numFmtId="0" fontId="15" fillId="0" borderId="0" xfId="0" applyFont="1" applyAlignment="1">
      <alignment vertical="center"/>
    </xf>
    <xf numFmtId="0" fontId="15" fillId="5" borderId="5" xfId="2" applyFont="1" applyFill="1" applyBorder="1" applyAlignment="1">
      <alignment vertical="top" wrapText="1"/>
    </xf>
    <xf numFmtId="9" fontId="15" fillId="0" borderId="0" xfId="11" applyFont="1"/>
    <xf numFmtId="0" fontId="15" fillId="4" borderId="5" xfId="2" applyFont="1" applyFill="1" applyBorder="1" applyAlignment="1">
      <alignment vertical="top" wrapText="1"/>
    </xf>
    <xf numFmtId="0" fontId="15" fillId="0" borderId="5" xfId="2" applyFont="1" applyBorder="1" applyAlignment="1">
      <alignment vertical="top" wrapText="1"/>
    </xf>
    <xf numFmtId="9" fontId="15" fillId="0" borderId="0" xfId="10" applyFont="1" applyFill="1"/>
    <xf numFmtId="0" fontId="15" fillId="5" borderId="12" xfId="2" applyFont="1" applyFill="1" applyBorder="1" applyAlignment="1">
      <alignment vertical="top" wrapText="1"/>
    </xf>
    <xf numFmtId="3" fontId="18" fillId="0" borderId="0" xfId="2" applyNumberFormat="1" applyFont="1"/>
    <xf numFmtId="0" fontId="15" fillId="0" borderId="0" xfId="2" applyFont="1" applyAlignment="1">
      <alignment vertical="top" wrapText="1"/>
    </xf>
    <xf numFmtId="166" fontId="18" fillId="0" borderId="0" xfId="2" applyNumberFormat="1" applyFont="1"/>
    <xf numFmtId="0" fontId="15" fillId="0" borderId="12" xfId="2" applyFont="1" applyBorder="1" applyAlignment="1">
      <alignment vertical="top" wrapText="1"/>
    </xf>
    <xf numFmtId="165" fontId="15" fillId="4" borderId="0" xfId="2" applyNumberFormat="1" applyFont="1" applyFill="1"/>
    <xf numFmtId="0" fontId="15" fillId="4" borderId="0" xfId="2" applyFont="1" applyFill="1"/>
    <xf numFmtId="0" fontId="11" fillId="0" borderId="0" xfId="5" applyFont="1" applyAlignment="1">
      <alignment horizontal="center"/>
    </xf>
    <xf numFmtId="165" fontId="11" fillId="0" borderId="0" xfId="5" applyNumberFormat="1" applyFont="1"/>
    <xf numFmtId="170" fontId="11" fillId="0" borderId="0" xfId="10" applyNumberFormat="1" applyFont="1" applyFill="1"/>
    <xf numFmtId="0" fontId="8" fillId="4" borderId="0" xfId="0" applyFont="1" applyFill="1"/>
    <xf numFmtId="0" fontId="18" fillId="5" borderId="5" xfId="1" applyFont="1" applyFill="1" applyBorder="1" applyAlignment="1">
      <alignment vertical="top" wrapText="1"/>
    </xf>
    <xf numFmtId="0" fontId="3" fillId="5" borderId="5" xfId="1" applyFont="1" applyFill="1" applyBorder="1" applyAlignment="1">
      <alignment vertical="top" wrapText="1"/>
    </xf>
    <xf numFmtId="0" fontId="18" fillId="5" borderId="12" xfId="1" applyFont="1" applyFill="1" applyBorder="1" applyAlignment="1">
      <alignment vertical="top" wrapText="1"/>
    </xf>
    <xf numFmtId="0" fontId="15" fillId="5" borderId="12" xfId="1" applyFont="1" applyFill="1" applyBorder="1" applyAlignment="1">
      <alignment vertical="top" wrapText="1"/>
    </xf>
    <xf numFmtId="0" fontId="11" fillId="0" borderId="4" xfId="5" applyFont="1" applyBorder="1" applyAlignment="1">
      <alignment horizontal="center"/>
    </xf>
    <xf numFmtId="0" fontId="11" fillId="0" borderId="4" xfId="5" applyFont="1" applyBorder="1"/>
    <xf numFmtId="165" fontId="24" fillId="0" borderId="0" xfId="5" applyNumberFormat="1" applyFont="1"/>
    <xf numFmtId="1" fontId="11" fillId="0" borderId="0" xfId="5" applyNumberFormat="1" applyFont="1"/>
    <xf numFmtId="0" fontId="11" fillId="0" borderId="3" xfId="5" applyFont="1" applyBorder="1"/>
    <xf numFmtId="165" fontId="24" fillId="0" borderId="3" xfId="5" applyNumberFormat="1" applyFont="1" applyBorder="1"/>
    <xf numFmtId="3" fontId="13" fillId="0" borderId="0" xfId="5" applyNumberFormat="1" applyFont="1" applyAlignment="1">
      <alignment horizontal="center"/>
    </xf>
    <xf numFmtId="165" fontId="11" fillId="0" borderId="3" xfId="5" applyNumberFormat="1" applyFont="1" applyBorder="1"/>
    <xf numFmtId="0" fontId="11" fillId="0" borderId="0" xfId="5" applyFont="1" applyAlignment="1">
      <alignment horizontal="right"/>
    </xf>
    <xf numFmtId="0" fontId="13" fillId="0" borderId="0" xfId="5" applyFont="1" applyAlignment="1">
      <alignment horizontal="center"/>
    </xf>
    <xf numFmtId="1" fontId="15" fillId="0" borderId="0" xfId="2" applyNumberFormat="1" applyFont="1"/>
    <xf numFmtId="165" fontId="15" fillId="0" borderId="0" xfId="5" applyNumberFormat="1" applyFont="1" applyAlignment="1">
      <alignment horizontal="right"/>
    </xf>
    <xf numFmtId="0" fontId="3" fillId="0" borderId="3" xfId="0" applyFont="1" applyBorder="1" applyAlignment="1">
      <alignment horizontal="right"/>
    </xf>
    <xf numFmtId="0" fontId="11" fillId="0" borderId="3" xfId="5" applyFont="1" applyBorder="1" applyAlignment="1">
      <alignment horizontal="center"/>
    </xf>
    <xf numFmtId="0" fontId="18" fillId="0" borderId="20" xfId="2" applyFont="1" applyBorder="1" applyAlignment="1">
      <alignment vertical="top" wrapText="1"/>
    </xf>
    <xf numFmtId="2" fontId="11" fillId="0" borderId="0" xfId="5" applyNumberFormat="1" applyFont="1" applyAlignment="1">
      <alignment horizontal="right" vertical="center"/>
    </xf>
    <xf numFmtId="165" fontId="11" fillId="0" borderId="0" xfId="5" applyNumberFormat="1" applyFont="1" applyAlignment="1">
      <alignment horizontal="right" vertical="center"/>
    </xf>
    <xf numFmtId="0" fontId="15" fillId="0" borderId="9" xfId="2" applyFont="1" applyBorder="1" applyAlignment="1">
      <alignment vertical="top" wrapText="1"/>
    </xf>
    <xf numFmtId="165" fontId="15" fillId="0" borderId="0" xfId="5" applyNumberFormat="1" applyFont="1" applyAlignment="1">
      <alignment horizontal="right" vertical="center"/>
    </xf>
    <xf numFmtId="0" fontId="15" fillId="0" borderId="10" xfId="2" applyFont="1" applyBorder="1" applyAlignment="1">
      <alignment vertical="top" wrapText="1"/>
    </xf>
    <xf numFmtId="0" fontId="18" fillId="0" borderId="9" xfId="2" applyFont="1" applyBorder="1" applyAlignment="1">
      <alignment vertical="top" wrapText="1"/>
    </xf>
    <xf numFmtId="0" fontId="18" fillId="0" borderId="11" xfId="2" applyFont="1" applyBorder="1" applyAlignment="1">
      <alignment vertical="top" wrapText="1"/>
    </xf>
    <xf numFmtId="165" fontId="11" fillId="0" borderId="3" xfId="5" applyNumberFormat="1" applyFont="1" applyBorder="1" applyAlignment="1">
      <alignment horizontal="right"/>
    </xf>
    <xf numFmtId="165" fontId="11" fillId="0" borderId="3" xfId="5" applyNumberFormat="1" applyFont="1" applyBorder="1" applyAlignment="1">
      <alignment horizontal="right" vertical="center"/>
    </xf>
    <xf numFmtId="0" fontId="18" fillId="0" borderId="0" xfId="2" applyFont="1" applyAlignment="1">
      <alignment wrapText="1"/>
    </xf>
    <xf numFmtId="0" fontId="15" fillId="0" borderId="3" xfId="2" applyFont="1" applyBorder="1" applyAlignment="1">
      <alignment horizontal="left" wrapText="1"/>
    </xf>
    <xf numFmtId="0" fontId="15" fillId="0" borderId="4" xfId="2" applyFont="1" applyBorder="1"/>
    <xf numFmtId="0" fontId="15" fillId="0" borderId="4" xfId="2" applyFont="1" applyBorder="1" applyAlignment="1">
      <alignment horizontal="center" vertical="center" wrapText="1"/>
    </xf>
    <xf numFmtId="0" fontId="15" fillId="0" borderId="0" xfId="2" applyFont="1" applyAlignment="1">
      <alignment horizontal="center" vertical="center" wrapText="1"/>
    </xf>
    <xf numFmtId="166" fontId="15" fillId="0" borderId="0" xfId="2" applyNumberFormat="1" applyFont="1" applyAlignment="1">
      <alignment horizontal="center"/>
    </xf>
    <xf numFmtId="166" fontId="15" fillId="0" borderId="0" xfId="2" applyNumberFormat="1" applyFont="1" applyAlignment="1">
      <alignment horizontal="right"/>
    </xf>
    <xf numFmtId="165" fontId="15" fillId="0" borderId="0" xfId="2" applyNumberFormat="1" applyFont="1" applyAlignment="1">
      <alignment horizontal="right"/>
    </xf>
    <xf numFmtId="165" fontId="15" fillId="0" borderId="3" xfId="2" applyNumberFormat="1" applyFont="1" applyBorder="1"/>
    <xf numFmtId="166" fontId="15" fillId="0" borderId="3" xfId="2" applyNumberFormat="1" applyFont="1" applyBorder="1" applyAlignment="1">
      <alignment horizontal="right"/>
    </xf>
    <xf numFmtId="0" fontId="11" fillId="0" borderId="7" xfId="5" applyFont="1" applyBorder="1" applyAlignment="1">
      <alignment horizontal="left" vertical="top"/>
    </xf>
    <xf numFmtId="0" fontId="15" fillId="0" borderId="0" xfId="8" applyFont="1"/>
    <xf numFmtId="49" fontId="15" fillId="0" borderId="0" xfId="5" applyNumberFormat="1" applyFont="1" applyAlignment="1">
      <alignment horizontal="left" vertical="center"/>
    </xf>
    <xf numFmtId="0" fontId="15" fillId="0" borderId="0" xfId="5" applyFont="1" applyAlignment="1">
      <alignment horizontal="left" vertical="center"/>
    </xf>
    <xf numFmtId="0" fontId="15" fillId="0" borderId="3" xfId="5" applyFont="1" applyBorder="1" applyAlignment="1">
      <alignment horizontal="left" vertical="center"/>
    </xf>
    <xf numFmtId="0" fontId="25" fillId="0" borderId="0" xfId="5" applyFont="1"/>
    <xf numFmtId="0" fontId="15" fillId="0" borderId="0" xfId="5" applyFont="1" applyAlignment="1">
      <alignment horizontal="right" vertical="center"/>
    </xf>
    <xf numFmtId="0" fontId="15" fillId="0" borderId="4" xfId="5" applyFont="1" applyBorder="1" applyAlignment="1">
      <alignment horizontal="center" vertical="center"/>
    </xf>
    <xf numFmtId="0" fontId="15" fillId="0" borderId="0" xfId="5" applyFont="1" applyAlignment="1">
      <alignment horizontal="left"/>
    </xf>
    <xf numFmtId="0" fontId="15" fillId="0" borderId="0" xfId="5" applyFont="1"/>
    <xf numFmtId="0" fontId="18" fillId="0" borderId="0" xfId="5" applyFont="1" applyAlignment="1">
      <alignment horizontal="left"/>
    </xf>
    <xf numFmtId="165" fontId="18" fillId="0" borderId="0" xfId="5" applyNumberFormat="1" applyFont="1" applyAlignment="1">
      <alignment horizontal="right"/>
    </xf>
    <xf numFmtId="0" fontId="15" fillId="0" borderId="3" xfId="5" applyFont="1" applyBorder="1"/>
    <xf numFmtId="0" fontId="3" fillId="0" borderId="0" xfId="5" applyFont="1"/>
    <xf numFmtId="0" fontId="15" fillId="0" borderId="0" xfId="7" applyFont="1"/>
    <xf numFmtId="0" fontId="18" fillId="0" borderId="3" xfId="2" applyFont="1" applyBorder="1" applyAlignment="1">
      <alignment horizontal="center" vertical="center" wrapText="1"/>
    </xf>
    <xf numFmtId="0" fontId="18" fillId="0" borderId="0" xfId="2" applyFont="1" applyAlignment="1">
      <alignment vertical="center" wrapText="1"/>
    </xf>
    <xf numFmtId="0" fontId="15" fillId="0" borderId="0" xfId="2" applyFont="1" applyAlignment="1">
      <alignment vertical="center" wrapText="1"/>
    </xf>
    <xf numFmtId="0" fontId="15" fillId="0" borderId="3" xfId="2" applyFont="1" applyBorder="1" applyAlignment="1">
      <alignment horizontal="left" vertical="center"/>
    </xf>
    <xf numFmtId="0" fontId="15" fillId="0" borderId="3" xfId="2" applyFont="1" applyBorder="1" applyAlignment="1">
      <alignment horizontal="center" wrapText="1"/>
    </xf>
    <xf numFmtId="0" fontId="15" fillId="0" borderId="0" xfId="2" quotePrefix="1" applyFont="1" applyAlignment="1">
      <alignment horizontal="left" vertical="center"/>
    </xf>
    <xf numFmtId="168" fontId="15" fillId="0" borderId="0" xfId="2" applyNumberFormat="1" applyFont="1" applyAlignment="1">
      <alignment vertical="center"/>
    </xf>
    <xf numFmtId="168" fontId="15" fillId="0" borderId="0" xfId="2" applyNumberFormat="1" applyFont="1"/>
    <xf numFmtId="0" fontId="15" fillId="0" borderId="0" xfId="2" applyFont="1" applyAlignment="1">
      <alignment horizontal="left"/>
    </xf>
    <xf numFmtId="165" fontId="16" fillId="0" borderId="0" xfId="2" applyNumberFormat="1" applyFont="1"/>
    <xf numFmtId="168" fontId="16" fillId="0" borderId="0" xfId="6" applyFont="1"/>
    <xf numFmtId="165" fontId="16" fillId="0" borderId="0" xfId="6" applyNumberFormat="1" applyFont="1"/>
    <xf numFmtId="0" fontId="18" fillId="0" borderId="0" xfId="2" applyFont="1" applyAlignment="1">
      <alignment horizontal="left"/>
    </xf>
    <xf numFmtId="0" fontId="18" fillId="0" borderId="0" xfId="2" applyFont="1"/>
    <xf numFmtId="168" fontId="15" fillId="0" borderId="3" xfId="6" applyFont="1" applyBorder="1"/>
    <xf numFmtId="168" fontId="15" fillId="0" borderId="0" xfId="6" applyFont="1"/>
    <xf numFmtId="0" fontId="22" fillId="0" borderId="0" xfId="6" applyNumberFormat="1" applyFont="1" applyAlignment="1">
      <alignment wrapText="1"/>
    </xf>
    <xf numFmtId="0" fontId="15" fillId="0" borderId="0" xfId="2" applyFont="1" applyAlignment="1">
      <alignment horizontal="left" vertical="center"/>
    </xf>
    <xf numFmtId="168" fontId="18" fillId="0" borderId="0" xfId="2" applyNumberFormat="1" applyFont="1"/>
    <xf numFmtId="165" fontId="21" fillId="0" borderId="0" xfId="2" applyNumberFormat="1" applyFont="1"/>
    <xf numFmtId="165" fontId="21" fillId="0" borderId="0" xfId="6" applyNumberFormat="1" applyFont="1"/>
    <xf numFmtId="0" fontId="18" fillId="0" borderId="0" xfId="2" quotePrefix="1" applyFont="1" applyAlignment="1">
      <alignment horizontal="left"/>
    </xf>
    <xf numFmtId="168" fontId="18" fillId="0" borderId="0" xfId="6" applyFont="1"/>
    <xf numFmtId="169" fontId="15" fillId="0" borderId="0" xfId="2" applyNumberFormat="1" applyFont="1"/>
    <xf numFmtId="0" fontId="18" fillId="0" borderId="0" xfId="2" quotePrefix="1" applyFont="1" applyAlignment="1">
      <alignment horizontal="left" wrapText="1"/>
    </xf>
    <xf numFmtId="0" fontId="22" fillId="0" borderId="0" xfId="6" applyNumberFormat="1" applyFont="1"/>
    <xf numFmtId="167" fontId="15" fillId="0" borderId="0" xfId="3" applyFont="1" applyFill="1" applyBorder="1" applyAlignment="1">
      <alignment horizontal="left" wrapText="1"/>
    </xf>
    <xf numFmtId="3" fontId="16" fillId="0" borderId="0" xfId="2" applyNumberFormat="1" applyFont="1"/>
    <xf numFmtId="0" fontId="16" fillId="0" borderId="0" xfId="2" applyFont="1" applyAlignment="1">
      <alignment horizontal="right"/>
    </xf>
    <xf numFmtId="43" fontId="15" fillId="0" borderId="0" xfId="4" applyFont="1" applyFill="1"/>
    <xf numFmtId="0" fontId="18" fillId="0" borderId="1" xfId="1" applyFont="1" applyBorder="1" applyAlignment="1">
      <alignment horizontal="left" vertical="center"/>
    </xf>
    <xf numFmtId="164" fontId="15" fillId="3" borderId="0" xfId="0" applyNumberFormat="1" applyFont="1" applyFill="1" applyAlignment="1">
      <alignment horizontal="right" vertical="center" shrinkToFit="1"/>
    </xf>
    <xf numFmtId="164" fontId="15" fillId="0" borderId="0" xfId="0" applyNumberFormat="1" applyFont="1" applyAlignment="1">
      <alignment horizontal="right" vertical="center" shrinkToFit="1"/>
    </xf>
    <xf numFmtId="4" fontId="15" fillId="3" borderId="0" xfId="0" applyNumberFormat="1" applyFont="1" applyFill="1" applyAlignment="1">
      <alignment horizontal="right" vertical="center" shrinkToFit="1"/>
    </xf>
    <xf numFmtId="0" fontId="18" fillId="0" borderId="2" xfId="1" applyFont="1" applyBorder="1" applyAlignment="1">
      <alignment horizontal="left" vertical="center"/>
    </xf>
    <xf numFmtId="0" fontId="27" fillId="2" borderId="1" xfId="0" applyFont="1" applyFill="1" applyBorder="1" applyAlignment="1">
      <alignment vertical="center"/>
    </xf>
    <xf numFmtId="0" fontId="15" fillId="0" borderId="0" xfId="1" applyFont="1"/>
    <xf numFmtId="0" fontId="3" fillId="0" borderId="3" xfId="0" applyFont="1" applyBorder="1" applyAlignment="1">
      <alignment vertical="center"/>
    </xf>
    <xf numFmtId="0" fontId="3" fillId="0" borderId="4" xfId="0" applyFont="1" applyBorder="1"/>
    <xf numFmtId="0" fontId="3" fillId="0" borderId="4" xfId="0" applyFont="1" applyBorder="1" applyAlignment="1">
      <alignment horizontal="right" vertical="center"/>
    </xf>
    <xf numFmtId="0" fontId="15" fillId="0" borderId="19" xfId="0" applyFont="1" applyBorder="1" applyAlignment="1">
      <alignment horizontal="left" vertical="center"/>
    </xf>
    <xf numFmtId="4" fontId="15" fillId="0" borderId="0" xfId="0" applyNumberFormat="1" applyFont="1" applyAlignment="1">
      <alignment horizontal="right" vertical="center" shrinkToFit="1"/>
    </xf>
    <xf numFmtId="2" fontId="3" fillId="0" borderId="0" xfId="0" applyNumberFormat="1" applyFont="1"/>
    <xf numFmtId="0" fontId="15" fillId="0" borderId="1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164" fontId="18" fillId="0" borderId="3" xfId="0" applyNumberFormat="1" applyFont="1" applyBorder="1" applyAlignment="1">
      <alignment horizontal="right" vertical="center" shrinkToFit="1"/>
    </xf>
    <xf numFmtId="2" fontId="8" fillId="0" borderId="3" xfId="0" applyNumberFormat="1" applyFont="1" applyBorder="1"/>
    <xf numFmtId="0" fontId="15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3" xfId="0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4" fontId="3" fillId="0" borderId="0" xfId="0" applyNumberFormat="1" applyFont="1"/>
    <xf numFmtId="0" fontId="8" fillId="0" borderId="0" xfId="9" applyFont="1"/>
    <xf numFmtId="166" fontId="15" fillId="0" borderId="0" xfId="2" applyNumberFormat="1" applyFont="1" applyAlignment="1">
      <alignment horizontal="centerContinuous" vertical="center"/>
    </xf>
    <xf numFmtId="0" fontId="15" fillId="0" borderId="0" xfId="2" applyFont="1" applyAlignment="1">
      <alignment horizontal="centerContinuous" vertical="center"/>
    </xf>
    <xf numFmtId="166" fontId="15" fillId="0" borderId="3" xfId="2" applyNumberFormat="1" applyFont="1" applyBorder="1" applyAlignment="1">
      <alignment vertical="center"/>
    </xf>
    <xf numFmtId="0" fontId="15" fillId="0" borderId="3" xfId="2" applyFont="1" applyBorder="1" applyAlignment="1">
      <alignment vertical="center"/>
    </xf>
    <xf numFmtId="0" fontId="15" fillId="0" borderId="0" xfId="2" applyFont="1" applyAlignment="1">
      <alignment horizontal="centerContinuous"/>
    </xf>
    <xf numFmtId="166" fontId="15" fillId="0" borderId="3" xfId="2" applyNumberFormat="1" applyFont="1" applyBorder="1" applyAlignment="1">
      <alignment horizontal="centerContinuous"/>
    </xf>
    <xf numFmtId="0" fontId="15" fillId="0" borderId="3" xfId="2" applyFont="1" applyBorder="1" applyAlignment="1">
      <alignment horizontal="centerContinuous"/>
    </xf>
    <xf numFmtId="166" fontId="15" fillId="0" borderId="3" xfId="2" applyNumberFormat="1" applyFont="1" applyBorder="1" applyAlignment="1">
      <alignment horizontal="center"/>
    </xf>
    <xf numFmtId="0" fontId="15" fillId="0" borderId="0" xfId="2" applyFont="1" applyAlignment="1">
      <alignment wrapText="1"/>
    </xf>
    <xf numFmtId="166" fontId="12" fillId="0" borderId="0" xfId="5" applyNumberFormat="1" applyFont="1"/>
    <xf numFmtId="165" fontId="17" fillId="0" borderId="0" xfId="5" applyNumberFormat="1" applyFont="1"/>
    <xf numFmtId="166" fontId="19" fillId="0" borderId="0" xfId="5" applyNumberFormat="1" applyFont="1"/>
    <xf numFmtId="165" fontId="20" fillId="0" borderId="0" xfId="5" applyNumberFormat="1" applyFont="1"/>
    <xf numFmtId="166" fontId="21" fillId="0" borderId="0" xfId="2" applyNumberFormat="1" applyFont="1"/>
    <xf numFmtId="0" fontId="12" fillId="0" borderId="0" xfId="2" applyFont="1"/>
    <xf numFmtId="1" fontId="20" fillId="0" borderId="0" xfId="5" applyNumberFormat="1" applyFont="1"/>
    <xf numFmtId="4" fontId="19" fillId="0" borderId="3" xfId="2" applyNumberFormat="1" applyFont="1" applyBorder="1" applyAlignment="1">
      <alignment vertical="center"/>
    </xf>
    <xf numFmtId="165" fontId="15" fillId="0" borderId="3" xfId="2" applyNumberFormat="1" applyFont="1" applyBorder="1" applyAlignment="1">
      <alignment vertical="center"/>
    </xf>
    <xf numFmtId="0" fontId="18" fillId="0" borderId="3" xfId="2" applyFont="1" applyBorder="1" applyAlignment="1">
      <alignment horizontal="right" vertical="center" wrapText="1"/>
    </xf>
    <xf numFmtId="166" fontId="15" fillId="0" borderId="0" xfId="2" applyNumberFormat="1" applyFont="1" applyAlignment="1">
      <alignment vertical="center"/>
    </xf>
    <xf numFmtId="0" fontId="15" fillId="0" borderId="0" xfId="2" applyFont="1" applyAlignment="1">
      <alignment horizontal="center"/>
    </xf>
    <xf numFmtId="0" fontId="18" fillId="0" borderId="0" xfId="2" applyFont="1" applyAlignment="1">
      <alignment horizontal="center" vertical="center" wrapText="1"/>
    </xf>
    <xf numFmtId="0" fontId="15" fillId="0" borderId="3" xfId="2" applyFont="1" applyBorder="1" applyAlignment="1">
      <alignment horizontal="center" vertical="center" wrapText="1"/>
    </xf>
    <xf numFmtId="0" fontId="15" fillId="0" borderId="4" xfId="2" applyFont="1" applyBorder="1" applyAlignment="1">
      <alignment horizontal="center" vertical="center" wrapText="1"/>
    </xf>
    <xf numFmtId="0" fontId="22" fillId="0" borderId="0" xfId="2" applyFont="1" applyAlignment="1">
      <alignment horizontal="left" wrapText="1"/>
    </xf>
    <xf numFmtId="0" fontId="22" fillId="0" borderId="0" xfId="6" applyNumberFormat="1" applyFont="1" applyAlignment="1">
      <alignment horizontal="left" wrapText="1"/>
    </xf>
    <xf numFmtId="0" fontId="15" fillId="0" borderId="0" xfId="2" applyFont="1" applyAlignment="1">
      <alignment horizontal="left" wrapText="1"/>
    </xf>
    <xf numFmtId="0" fontId="15" fillId="0" borderId="6" xfId="2" applyFont="1" applyBorder="1" applyAlignment="1">
      <alignment horizontal="center"/>
    </xf>
    <xf numFmtId="0" fontId="11" fillId="0" borderId="0" xfId="5" applyFont="1" applyAlignment="1">
      <alignment horizontal="center"/>
    </xf>
    <xf numFmtId="0" fontId="11" fillId="0" borderId="6" xfId="5" applyFont="1" applyBorder="1" applyAlignment="1">
      <alignment horizontal="center"/>
    </xf>
    <xf numFmtId="0" fontId="12" fillId="0" borderId="0" xfId="0" applyFont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9" fillId="0" borderId="14" xfId="0" applyFont="1" applyBorder="1" applyAlignment="1">
      <alignment horizontal="center" vertical="center" wrapText="1"/>
    </xf>
    <xf numFmtId="0" fontId="19" fillId="6" borderId="14" xfId="0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5" fillId="0" borderId="0" xfId="2" applyFont="1" applyAlignment="1">
      <alignment horizontal="center" wrapText="1"/>
    </xf>
    <xf numFmtId="0" fontId="3" fillId="0" borderId="4" xfId="0" applyFont="1" applyBorder="1" applyAlignment="1">
      <alignment horizontal="justify" vertical="center"/>
    </xf>
    <xf numFmtId="0" fontId="3" fillId="0" borderId="4" xfId="0" applyFont="1" applyBorder="1" applyAlignment="1">
      <alignment horizontal="right" vertical="center" wrapText="1"/>
    </xf>
  </cellXfs>
  <cellStyles count="13">
    <cellStyle name="Migliaia 2" xfId="4" xr:uid="{1566920A-8FBF-4E66-AC66-3A8D9DA73E1C}"/>
    <cellStyle name="Normale" xfId="0" builtinId="0"/>
    <cellStyle name="Normale 12" xfId="7" xr:uid="{A504F250-CCD2-4631-B7E8-3DA7C2C8C058}"/>
    <cellStyle name="Normale 2" xfId="1" xr:uid="{9C5EF3EF-C275-4209-81A2-BF25457DDBA8}"/>
    <cellStyle name="Normale 2 2" xfId="2" xr:uid="{E92B10DA-7509-4FBA-9FB6-B14D1CDF2376}"/>
    <cellStyle name="Normale 2 4" xfId="9" xr:uid="{03CBA880-3D94-40CC-8C54-EFA295655085}"/>
    <cellStyle name="Normale 3" xfId="5" xr:uid="{33BCABAB-A6C2-49AA-AD97-EFB74D3818A6}"/>
    <cellStyle name="Normale 4" xfId="8" xr:uid="{2F96FF91-1D07-461D-9521-B03EEACD789D}"/>
    <cellStyle name="Normale 5" xfId="12" xr:uid="{01D8429B-7EA3-AA4F-9C3E-CAD4C1687B75}"/>
    <cellStyle name="Nuovo" xfId="3" xr:uid="{07304629-871F-499C-98F6-E2FD67D9976E}"/>
    <cellStyle name="Percentuale 2" xfId="10" xr:uid="{B7839AB6-92E1-49AC-9314-FF82A03FC437}"/>
    <cellStyle name="Percentuale 2 2" xfId="11" xr:uid="{6A5DD51D-E95A-496C-87E8-8EA1DD7423D6}"/>
    <cellStyle name="trattino" xfId="6" xr:uid="{1F926F54-FBB6-4CFF-8AD9-9B904CDB6DB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37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Totale manodopera in agricoltura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Lit>
              <c:ptCount val="10"/>
              <c:pt idx="0">
                <c:v>2015</c:v>
              </c:pt>
              <c:pt idx="1">
                <c:v>2016</c:v>
              </c:pt>
              <c:pt idx="2">
                <c:v>2017</c:v>
              </c:pt>
              <c:pt idx="3">
                <c:v>2018</c:v>
              </c:pt>
              <c:pt idx="4">
                <c:v>2019</c:v>
              </c:pt>
              <c:pt idx="5">
                <c:v>2020</c:v>
              </c:pt>
              <c:pt idx="6">
                <c:v>2021</c:v>
              </c:pt>
              <c:pt idx="7">
                <c:v>2022</c:v>
              </c:pt>
              <c:pt idx="8">
                <c:v>2023</c:v>
              </c:pt>
              <c:pt idx="9">
                <c:v>2024</c:v>
              </c:pt>
            </c:strLit>
          </c:cat>
          <c:val>
            <c:numLit>
              <c:formatCode>General</c:formatCode>
              <c:ptCount val="10"/>
              <c:pt idx="0">
                <c:v>100</c:v>
              </c:pt>
              <c:pt idx="1">
                <c:v>102.14</c:v>
              </c:pt>
              <c:pt idx="2">
                <c:v>97.9</c:v>
              </c:pt>
              <c:pt idx="3">
                <c:v>96.91</c:v>
              </c:pt>
              <c:pt idx="4">
                <c:v>94.93</c:v>
              </c:pt>
              <c:pt idx="5">
                <c:v>86.23</c:v>
              </c:pt>
              <c:pt idx="6">
                <c:v>86.13</c:v>
              </c:pt>
              <c:pt idx="7">
                <c:v>83.17</c:v>
              </c:pt>
              <c:pt idx="8">
                <c:v>81.709999999999994</c:v>
              </c:pt>
              <c:pt idx="9">
                <c:v>81.209999999999994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087E-4A8F-B027-793A56FB6AFC}"/>
            </c:ext>
          </c:extLst>
        </c:ser>
        <c:ser>
          <c:idx val="1"/>
          <c:order val="1"/>
          <c:tx>
            <c:v>Manodopera salariata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Lit>
              <c:ptCount val="10"/>
              <c:pt idx="0">
                <c:v>2015</c:v>
              </c:pt>
              <c:pt idx="1">
                <c:v>2016</c:v>
              </c:pt>
              <c:pt idx="2">
                <c:v>2017</c:v>
              </c:pt>
              <c:pt idx="3">
                <c:v>2018</c:v>
              </c:pt>
              <c:pt idx="4">
                <c:v>2019</c:v>
              </c:pt>
              <c:pt idx="5">
                <c:v>2020</c:v>
              </c:pt>
              <c:pt idx="6">
                <c:v>2021</c:v>
              </c:pt>
              <c:pt idx="7">
                <c:v>2022</c:v>
              </c:pt>
              <c:pt idx="8">
                <c:v>2023</c:v>
              </c:pt>
              <c:pt idx="9">
                <c:v>2024</c:v>
              </c:pt>
            </c:strLit>
          </c:cat>
          <c:val>
            <c:numLit>
              <c:formatCode>General</c:formatCode>
              <c:ptCount val="10"/>
              <c:pt idx="0">
                <c:v>100</c:v>
              </c:pt>
              <c:pt idx="1">
                <c:v>98.83</c:v>
              </c:pt>
              <c:pt idx="2">
                <c:v>103.3</c:v>
              </c:pt>
              <c:pt idx="3">
                <c:v>104.88</c:v>
              </c:pt>
              <c:pt idx="4">
                <c:v>104.64</c:v>
              </c:pt>
              <c:pt idx="5">
                <c:v>101.98</c:v>
              </c:pt>
              <c:pt idx="6">
                <c:v>104.37</c:v>
              </c:pt>
              <c:pt idx="7">
                <c:v>101.62</c:v>
              </c:pt>
              <c:pt idx="8">
                <c:v>99.49</c:v>
              </c:pt>
              <c:pt idx="9">
                <c:v>99.91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087E-4A8F-B027-793A56FB6A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25219424"/>
        <c:axId val="1826507168"/>
      </c:lineChart>
      <c:catAx>
        <c:axId val="1825219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26507168"/>
        <c:crosses val="autoZero"/>
        <c:auto val="1"/>
        <c:lblAlgn val="ctr"/>
        <c:lblOffset val="100"/>
        <c:noMultiLvlLbl val="0"/>
      </c:catAx>
      <c:valAx>
        <c:axId val="1826507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25219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'f8'!$H$74:$H$93</c:f>
              <c:strCache>
                <c:ptCount val="20"/>
                <c:pt idx="0">
                  <c:v>Calabria</c:v>
                </c:pt>
                <c:pt idx="1">
                  <c:v>Molise</c:v>
                </c:pt>
                <c:pt idx="2">
                  <c:v>Puglia</c:v>
                </c:pt>
                <c:pt idx="3">
                  <c:v>Sardegna</c:v>
                </c:pt>
                <c:pt idx="4">
                  <c:v>Sicilia</c:v>
                </c:pt>
                <c:pt idx="5">
                  <c:v>Umbria</c:v>
                </c:pt>
                <c:pt idx="6">
                  <c:v>Campania</c:v>
                </c:pt>
                <c:pt idx="7">
                  <c:v>Trentino Alto Adige</c:v>
                </c:pt>
                <c:pt idx="8">
                  <c:v>Emilia-Romagna</c:v>
                </c:pt>
                <c:pt idx="9">
                  <c:v>Abruzzo</c:v>
                </c:pt>
                <c:pt idx="10">
                  <c:v>Basilicata</c:v>
                </c:pt>
                <c:pt idx="11">
                  <c:v>Veneto</c:v>
                </c:pt>
                <c:pt idx="12">
                  <c:v>Marche</c:v>
                </c:pt>
                <c:pt idx="13">
                  <c:v>Liguria</c:v>
                </c:pt>
                <c:pt idx="14">
                  <c:v>Piemonte</c:v>
                </c:pt>
                <c:pt idx="15">
                  <c:v>Friuli-Venezia Giulia</c:v>
                </c:pt>
                <c:pt idx="16">
                  <c:v>Valle d'Aosta</c:v>
                </c:pt>
                <c:pt idx="17">
                  <c:v>Toscana</c:v>
                </c:pt>
                <c:pt idx="18">
                  <c:v>Lombardia</c:v>
                </c:pt>
                <c:pt idx="19">
                  <c:v>Lazio</c:v>
                </c:pt>
              </c:strCache>
            </c:strRef>
          </c:cat>
          <c:val>
            <c:numRef>
              <c:f>'f8'!$I$74:$I$93</c:f>
              <c:numCache>
                <c:formatCode>0.0</c:formatCode>
                <c:ptCount val="20"/>
                <c:pt idx="0">
                  <c:v>37.197398347416694</c:v>
                </c:pt>
                <c:pt idx="1">
                  <c:v>37.17979889807556</c:v>
                </c:pt>
                <c:pt idx="2">
                  <c:v>33.40134935689958</c:v>
                </c:pt>
                <c:pt idx="3">
                  <c:v>31.363042391779985</c:v>
                </c:pt>
                <c:pt idx="4">
                  <c:v>28.909412795949681</c:v>
                </c:pt>
                <c:pt idx="5">
                  <c:v>28.327249478045069</c:v>
                </c:pt>
                <c:pt idx="6">
                  <c:v>27.287421411993041</c:v>
                </c:pt>
                <c:pt idx="7">
                  <c:v>24.239445861841123</c:v>
                </c:pt>
                <c:pt idx="8">
                  <c:v>22.594774545480348</c:v>
                </c:pt>
                <c:pt idx="9">
                  <c:v>22.56538146814685</c:v>
                </c:pt>
                <c:pt idx="10">
                  <c:v>21.960377774290187</c:v>
                </c:pt>
                <c:pt idx="11">
                  <c:v>18.813269936114949</c:v>
                </c:pt>
                <c:pt idx="12">
                  <c:v>17.507787713401743</c:v>
                </c:pt>
                <c:pt idx="13">
                  <c:v>15.135505380395598</c:v>
                </c:pt>
                <c:pt idx="14">
                  <c:v>15.075744002891648</c:v>
                </c:pt>
                <c:pt idx="15">
                  <c:v>14.949617807999187</c:v>
                </c:pt>
                <c:pt idx="16">
                  <c:v>14.767101794439903</c:v>
                </c:pt>
                <c:pt idx="17">
                  <c:v>14.562098995620843</c:v>
                </c:pt>
                <c:pt idx="18">
                  <c:v>10.917592502743814</c:v>
                </c:pt>
                <c:pt idx="19">
                  <c:v>8.8334347129941211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C5-4BCB-9D5A-992D69E501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41766399"/>
        <c:axId val="1941765983"/>
      </c:barChart>
      <c:catAx>
        <c:axId val="19417663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1765983"/>
        <c:crosses val="autoZero"/>
        <c:auto val="1"/>
        <c:lblAlgn val="ctr"/>
        <c:lblOffset val="100"/>
        <c:noMultiLvlLbl val="0"/>
      </c:catAx>
      <c:valAx>
        <c:axId val="1941765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17663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'f8'!$B$99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'f8'!$A$100:$A$119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Veneto</c:v>
                </c:pt>
                <c:pt idx="6">
                  <c:v>Friuli-Venezia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'f8'!$B$100:$B$119</c:f>
              <c:numCache>
                <c:formatCode>0.0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9.4390910430251154</c:v>
                </c:pt>
                <c:pt idx="4">
                  <c:v>15.159620672488087</c:v>
                </c:pt>
                <c:pt idx="5">
                  <c:v>11.037055308412718</c:v>
                </c:pt>
                <c:pt idx="6">
                  <c:v>14.04445603642999</c:v>
                </c:pt>
                <c:pt idx="7">
                  <c:v>10.447263325682824</c:v>
                </c:pt>
                <c:pt idx="8">
                  <c:v>12.115427755468723</c:v>
                </c:pt>
                <c:pt idx="9">
                  <c:v>10.138089999065365</c:v>
                </c:pt>
                <c:pt idx="10">
                  <c:v>12.540324836491662</c:v>
                </c:pt>
                <c:pt idx="11">
                  <c:v>8.0247772774440751</c:v>
                </c:pt>
                <c:pt idx="12">
                  <c:v>16.010051995696532</c:v>
                </c:pt>
                <c:pt idx="13">
                  <c:v>27.32491439592556</c:v>
                </c:pt>
                <c:pt idx="14">
                  <c:v>10.29799794538051</c:v>
                </c:pt>
                <c:pt idx="15">
                  <c:v>14.984243114514701</c:v>
                </c:pt>
                <c:pt idx="16">
                  <c:v>24.776977404480771</c:v>
                </c:pt>
                <c:pt idx="17">
                  <c:v>24.438848251842174</c:v>
                </c:pt>
                <c:pt idx="18">
                  <c:v>18.114302191753907</c:v>
                </c:pt>
                <c:pt idx="19">
                  <c:v>18.476780050718993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93-441E-9576-7DF2DBF2A7B7}"/>
            </c:ext>
          </c:extLst>
        </c:ser>
        <c:ser>
          <c:idx val="1"/>
          <c:order val="1"/>
          <c:tx>
            <c:strRef>
              <c:f>'f8'!$C$99</c:f>
              <c:strCache>
                <c:ptCount val="1"/>
                <c:pt idx="0">
                  <c:v>IAB</c:v>
                </c:pt>
              </c:strCache>
            </c:strRef>
          </c:tx>
          <c:spPr>
            <a:solidFill>
              <a:srgbClr val="EC7C3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'f8'!$A$100:$A$119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Veneto</c:v>
                </c:pt>
                <c:pt idx="6">
                  <c:v>Friuli-Venezia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'f8'!$C$100:$C$119</c:f>
              <c:numCache>
                <c:formatCode>0.0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93-441E-9576-7DF2DBF2A7B7}"/>
            </c:ext>
          </c:extLst>
        </c:ser>
        <c:ser>
          <c:idx val="2"/>
          <c:order val="2"/>
          <c:tx>
            <c:strRef>
              <c:f>'f8'!$D$99</c:f>
              <c:strCache>
                <c:ptCount val="1"/>
                <c:pt idx="0">
                  <c:v>Ingrosso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'f8'!$A$100:$A$119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Veneto</c:v>
                </c:pt>
                <c:pt idx="6">
                  <c:v>Friuli-Venezia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'f8'!$D$100:$D$119</c:f>
              <c:numCache>
                <c:formatCode>0.0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20.190529819746601</c:v>
                </c:pt>
                <c:pt idx="4">
                  <c:v>30.249299612957575</c:v>
                </c:pt>
                <c:pt idx="5">
                  <c:v>23.011774088130306</c:v>
                </c:pt>
                <c:pt idx="6">
                  <c:v>12.791773160529802</c:v>
                </c:pt>
                <c:pt idx="7">
                  <c:v>24.57596427683395</c:v>
                </c:pt>
                <c:pt idx="8">
                  <c:v>18.150173187818545</c:v>
                </c:pt>
                <c:pt idx="9">
                  <c:v>30.367492874529852</c:v>
                </c:pt>
                <c:pt idx="10">
                  <c:v>16.933803426668732</c:v>
                </c:pt>
                <c:pt idx="11">
                  <c:v>31.369460792448034</c:v>
                </c:pt>
                <c:pt idx="12">
                  <c:v>17.299244872798205</c:v>
                </c:pt>
                <c:pt idx="13">
                  <c:v>9.3046588026122876</c:v>
                </c:pt>
                <c:pt idx="14">
                  <c:v>22.791097238932327</c:v>
                </c:pt>
                <c:pt idx="15">
                  <c:v>24.053721695796185</c:v>
                </c:pt>
                <c:pt idx="16">
                  <c:v>12.859227395988118</c:v>
                </c:pt>
                <c:pt idx="17">
                  <c:v>14.012043277370712</c:v>
                </c:pt>
                <c:pt idx="18">
                  <c:v>22.947840316268902</c:v>
                </c:pt>
                <c:pt idx="19">
                  <c:v>16.512938428285441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93-441E-9576-7DF2DBF2A7B7}"/>
            </c:ext>
          </c:extLst>
        </c:ser>
        <c:ser>
          <c:idx val="3"/>
          <c:order val="3"/>
          <c:tx>
            <c:strRef>
              <c:f>'f8'!$E$99</c:f>
              <c:strCache>
                <c:ptCount val="1"/>
                <c:pt idx="0">
                  <c:v>Dettaglio (stima)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'f8'!$A$100:$A$119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Veneto</c:v>
                </c:pt>
                <c:pt idx="6">
                  <c:v>Friuli-Venezia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'f8'!$E$100:$E$119</c:f>
              <c:numCache>
                <c:formatCode>0.0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16.450354640252133</c:v>
                </c:pt>
                <c:pt idx="4">
                  <c:v>14.302223092712108</c:v>
                </c:pt>
                <c:pt idx="5">
                  <c:v>13.466141277102064</c:v>
                </c:pt>
                <c:pt idx="6">
                  <c:v>25.586403348930002</c:v>
                </c:pt>
                <c:pt idx="7">
                  <c:v>10.773996082291378</c:v>
                </c:pt>
                <c:pt idx="8">
                  <c:v>22.05945214721066</c:v>
                </c:pt>
                <c:pt idx="9">
                  <c:v>18.943294108609788</c:v>
                </c:pt>
                <c:pt idx="10">
                  <c:v>25.500771426979174</c:v>
                </c:pt>
                <c:pt idx="11">
                  <c:v>24.665055161566158</c:v>
                </c:pt>
                <c:pt idx="12">
                  <c:v>23.430280393954682</c:v>
                </c:pt>
                <c:pt idx="13">
                  <c:v>23.853167229736112</c:v>
                </c:pt>
                <c:pt idx="14">
                  <c:v>26.583238132967946</c:v>
                </c:pt>
                <c:pt idx="15">
                  <c:v>21.97663308363019</c:v>
                </c:pt>
                <c:pt idx="16">
                  <c:v>29.640358462879231</c:v>
                </c:pt>
                <c:pt idx="17">
                  <c:v>35.830481291380451</c:v>
                </c:pt>
                <c:pt idx="18">
                  <c:v>29.164686536181385</c:v>
                </c:pt>
                <c:pt idx="19">
                  <c:v>30.172757828583137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F93-441E-9576-7DF2DBF2A7B7}"/>
            </c:ext>
          </c:extLst>
        </c:ser>
        <c:ser>
          <c:idx val="4"/>
          <c:order val="4"/>
          <c:tx>
            <c:strRef>
              <c:f>'f8'!$F$99</c:f>
              <c:strCache>
                <c:ptCount val="1"/>
                <c:pt idx="0">
                  <c:v>Ristorazione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'f8'!$A$100:$A$119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Liguria</c:v>
                </c:pt>
                <c:pt idx="3">
                  <c:v>Lombardia</c:v>
                </c:pt>
                <c:pt idx="4">
                  <c:v>Trentino Alto Adige</c:v>
                </c:pt>
                <c:pt idx="5">
                  <c:v>Veneto</c:v>
                </c:pt>
                <c:pt idx="6">
                  <c:v>Friuli-Venezia Giulia</c:v>
                </c:pt>
                <c:pt idx="7">
                  <c:v>Emilia-Romagna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'f8'!$F$100:$F$119</c:f>
              <c:numCache>
                <c:formatCode>0.0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12.81108871983013</c:v>
                </c:pt>
                <c:pt idx="4">
                  <c:v>9.7839532006946186</c:v>
                </c:pt>
                <c:pt idx="5">
                  <c:v>9.7638905470080779</c:v>
                </c:pt>
                <c:pt idx="6">
                  <c:v>14.074576082672626</c:v>
                </c:pt>
                <c:pt idx="7">
                  <c:v>8.3127863948033145</c:v>
                </c:pt>
                <c:pt idx="8">
                  <c:v>16.252570640866562</c:v>
                </c:pt>
                <c:pt idx="9">
                  <c:v>8.2160870882953692</c:v>
                </c:pt>
                <c:pt idx="10">
                  <c:v>12.24854300180127</c:v>
                </c:pt>
                <c:pt idx="11">
                  <c:v>16.124494790134683</c:v>
                </c:pt>
                <c:pt idx="12">
                  <c:v>11.150859402527185</c:v>
                </c:pt>
                <c:pt idx="13">
                  <c:v>8.8650359058147004</c:v>
                </c:pt>
                <c:pt idx="14">
                  <c:v>8.6740955022711876</c:v>
                </c:pt>
                <c:pt idx="15">
                  <c:v>8.2375730443624064</c:v>
                </c:pt>
                <c:pt idx="16">
                  <c:v>7.9129285517896246</c:v>
                </c:pt>
                <c:pt idx="17">
                  <c:v>8.7423861306826147</c:v>
                </c:pt>
                <c:pt idx="18">
                  <c:v>8.6592559963233242</c:v>
                </c:pt>
                <c:pt idx="19">
                  <c:v>11.382338975547073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F93-441E-9576-7DF2DBF2A7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44872511"/>
        <c:axId val="1944875423"/>
      </c:barChart>
      <c:catAx>
        <c:axId val="1944872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4875423"/>
        <c:crosses val="autoZero"/>
        <c:auto val="1"/>
        <c:lblAlgn val="ctr"/>
        <c:lblOffset val="100"/>
        <c:noMultiLvlLbl val="0"/>
      </c:catAx>
      <c:valAx>
        <c:axId val="1944875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48725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'f8'!$H$46:$H$65</c:f>
              <c:numCache>
                <c:formatCode>0.0</c:formatCode>
                <c:ptCount val="20"/>
                <c:pt idx="0">
                  <c:v>17.913969631126406</c:v>
                </c:pt>
                <c:pt idx="1">
                  <c:v>12.735198196070657</c:v>
                </c:pt>
                <c:pt idx="2">
                  <c:v>11.05466926318252</c:v>
                </c:pt>
                <c:pt idx="3">
                  <c:v>7.8487675635896705</c:v>
                </c:pt>
                <c:pt idx="4">
                  <c:v>7.4748153932392407</c:v>
                </c:pt>
                <c:pt idx="5">
                  <c:v>7.3414181054549461</c:v>
                </c:pt>
                <c:pt idx="6">
                  <c:v>6.0679573281922004</c:v>
                </c:pt>
                <c:pt idx="7">
                  <c:v>5.6981701204951003</c:v>
                </c:pt>
                <c:pt idx="8">
                  <c:v>5.0997798297075212</c:v>
                </c:pt>
                <c:pt idx="9">
                  <c:v>3.1029592717979675</c:v>
                </c:pt>
                <c:pt idx="10">
                  <c:v>2.3790263988722908</c:v>
                </c:pt>
                <c:pt idx="11">
                  <c:v>2.2136607975027922</c:v>
                </c:pt>
                <c:pt idx="12">
                  <c:v>2.1330348027414496</c:v>
                </c:pt>
                <c:pt idx="13">
                  <c:v>2.0576849446543513</c:v>
                </c:pt>
                <c:pt idx="14">
                  <c:v>1.9433950927001946</c:v>
                </c:pt>
                <c:pt idx="15">
                  <c:v>1.8243728462714257</c:v>
                </c:pt>
                <c:pt idx="16">
                  <c:v>1.7105785034161953</c:v>
                </c:pt>
                <c:pt idx="17">
                  <c:v>0.79504497276102604</c:v>
                </c:pt>
                <c:pt idx="18">
                  <c:v>0.43871651244363952</c:v>
                </c:pt>
                <c:pt idx="19">
                  <c:v>0.16678042578041596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'F5'!#REF!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3EF3-471A-8914-D8A4A31E6C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90104192"/>
        <c:axId val="1090102528"/>
      </c:barChart>
      <c:catAx>
        <c:axId val="1090104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90102528"/>
        <c:crosses val="autoZero"/>
        <c:auto val="1"/>
        <c:lblAlgn val="ctr"/>
        <c:lblOffset val="100"/>
        <c:noMultiLvlLbl val="0"/>
      </c:catAx>
      <c:valAx>
        <c:axId val="1090102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90104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'f8'!$J$2</c:f>
              <c:strCache>
                <c:ptCount val="1"/>
                <c:pt idx="0">
                  <c:v>Agricoltura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'f8'!$I$3:$I$6</c:f>
              <c:strCache>
                <c:ptCount val="4"/>
                <c:pt idx="0">
                  <c:v>NORD</c:v>
                </c:pt>
                <c:pt idx="1">
                  <c:v>CENTRO</c:v>
                </c:pt>
                <c:pt idx="2">
                  <c:v>SUD E ISOLE</c:v>
                </c:pt>
                <c:pt idx="3">
                  <c:v>TOTALE REGIONI</c:v>
                </c:pt>
              </c:strCache>
            </c:strRef>
          </c:cat>
          <c:val>
            <c:numRef>
              <c:f>'f8'!$J$3:$J$6</c:f>
              <c:numCache>
                <c:formatCode>0%</c:formatCode>
                <c:ptCount val="4"/>
                <c:pt idx="0">
                  <c:v>0.10448719075372247</c:v>
                </c:pt>
                <c:pt idx="1">
                  <c:v>0.10056529234321902</c:v>
                </c:pt>
                <c:pt idx="2">
                  <c:v>0.15943605681130679</c:v>
                </c:pt>
                <c:pt idx="3">
                  <c:v>0.11858057036801301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DD-4C9E-AF54-25384D5AC97D}"/>
            </c:ext>
          </c:extLst>
        </c:ser>
        <c:ser>
          <c:idx val="1"/>
          <c:order val="1"/>
          <c:tx>
            <c:strRef>
              <c:f>'f8'!$K$2</c:f>
              <c:strCache>
                <c:ptCount val="1"/>
                <c:pt idx="0">
                  <c:v>IAB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'f8'!$I$3:$I$6</c:f>
              <c:strCache>
                <c:ptCount val="4"/>
                <c:pt idx="0">
                  <c:v>NORD</c:v>
                </c:pt>
                <c:pt idx="1">
                  <c:v>CENTRO</c:v>
                </c:pt>
                <c:pt idx="2">
                  <c:v>SUD E ISOLE</c:v>
                </c:pt>
                <c:pt idx="3">
                  <c:v>TOTALE REGIONI</c:v>
                </c:pt>
              </c:strCache>
            </c:strRef>
          </c:cat>
          <c:val>
            <c:numRef>
              <c:f>'f8'!$K$3:$K$6</c:f>
              <c:numCache>
                <c:formatCode>0%</c:formatCode>
                <c:ptCount val="4"/>
                <c:pt idx="0">
                  <c:v>0.3488417191503429</c:v>
                </c:pt>
                <c:pt idx="1">
                  <c:v>0.18224427100955387</c:v>
                </c:pt>
                <c:pt idx="2">
                  <c:v>0.19714736266791022</c:v>
                </c:pt>
                <c:pt idx="3">
                  <c:v>0.27993959709397404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DD-4C9E-AF54-25384D5AC97D}"/>
            </c:ext>
          </c:extLst>
        </c:ser>
        <c:ser>
          <c:idx val="2"/>
          <c:order val="2"/>
          <c:tx>
            <c:strRef>
              <c:f>'f8'!$L$2</c:f>
              <c:strCache>
                <c:ptCount val="1"/>
                <c:pt idx="0">
                  <c:v>Ingrosso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'f8'!$I$3:$I$6</c:f>
              <c:strCache>
                <c:ptCount val="4"/>
                <c:pt idx="0">
                  <c:v>NORD</c:v>
                </c:pt>
                <c:pt idx="1">
                  <c:v>CENTRO</c:v>
                </c:pt>
                <c:pt idx="2">
                  <c:v>SUD E ISOLE</c:v>
                </c:pt>
                <c:pt idx="3">
                  <c:v>TOTALE REGIONI</c:v>
                </c:pt>
              </c:strCache>
            </c:strRef>
          </c:cat>
          <c:val>
            <c:numRef>
              <c:f>'f8'!$L$3:$L$6</c:f>
              <c:numCache>
                <c:formatCode>0%</c:formatCode>
                <c:ptCount val="4"/>
                <c:pt idx="0">
                  <c:v>0.21744281466738585</c:v>
                </c:pt>
                <c:pt idx="1">
                  <c:v>0.25452304461274783</c:v>
                </c:pt>
                <c:pt idx="2">
                  <c:v>0.20969018563332015</c:v>
                </c:pt>
                <c:pt idx="3">
                  <c:v>0.22162962781525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DD-4C9E-AF54-25384D5AC97D}"/>
            </c:ext>
          </c:extLst>
        </c:ser>
        <c:ser>
          <c:idx val="3"/>
          <c:order val="3"/>
          <c:tx>
            <c:strRef>
              <c:f>'f8'!$M$2</c:f>
              <c:strCache>
                <c:ptCount val="1"/>
                <c:pt idx="0">
                  <c:v>Dettaglio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'f8'!$I$3:$I$6</c:f>
              <c:strCache>
                <c:ptCount val="4"/>
                <c:pt idx="0">
                  <c:v>NORD</c:v>
                </c:pt>
                <c:pt idx="1">
                  <c:v>CENTRO</c:v>
                </c:pt>
                <c:pt idx="2">
                  <c:v>SUD E ISOLE</c:v>
                </c:pt>
                <c:pt idx="3">
                  <c:v>TOTALE REGIONI</c:v>
                </c:pt>
              </c:strCache>
            </c:strRef>
          </c:cat>
          <c:val>
            <c:numRef>
              <c:f>'f8'!$M$3:$M$6</c:f>
              <c:numCache>
                <c:formatCode>0%</c:formatCode>
                <c:ptCount val="4"/>
                <c:pt idx="0">
                  <c:v>0.1569838007146557</c:v>
                </c:pt>
                <c:pt idx="1">
                  <c:v>0.23367050094094929</c:v>
                </c:pt>
                <c:pt idx="2">
                  <c:v>0.26934374578611675</c:v>
                </c:pt>
                <c:pt idx="3">
                  <c:v>0.20012247040109798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DD-4C9E-AF54-25384D5AC97D}"/>
            </c:ext>
          </c:extLst>
        </c:ser>
        <c:ser>
          <c:idx val="4"/>
          <c:order val="4"/>
          <c:tx>
            <c:strRef>
              <c:f>'f8'!$N$2</c:f>
              <c:strCache>
                <c:ptCount val="1"/>
                <c:pt idx="0">
                  <c:v>Ristorazione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'f8'!$I$3:$I$6</c:f>
              <c:strCache>
                <c:ptCount val="4"/>
                <c:pt idx="0">
                  <c:v>NORD</c:v>
                </c:pt>
                <c:pt idx="1">
                  <c:v>CENTRO</c:v>
                </c:pt>
                <c:pt idx="2">
                  <c:v>SUD E ISOLE</c:v>
                </c:pt>
                <c:pt idx="3">
                  <c:v>TOTALE REGIONI</c:v>
                </c:pt>
              </c:strCache>
            </c:strRef>
          </c:cat>
          <c:val>
            <c:numRef>
              <c:f>'f8'!$N$3:$N$6</c:f>
              <c:numCache>
                <c:formatCode>0%</c:formatCode>
                <c:ptCount val="4"/>
                <c:pt idx="0">
                  <c:v>0.10740177016894484</c:v>
                </c:pt>
                <c:pt idx="1">
                  <c:v>0.14820678139058599</c:v>
                </c:pt>
                <c:pt idx="2">
                  <c:v>8.9772845014584726E-2</c:v>
                </c:pt>
                <c:pt idx="3">
                  <c:v>0.10956603253126801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7DD-4C9E-AF54-25384D5AC9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30285776"/>
        <c:axId val="130293936"/>
      </c:barChart>
      <c:catAx>
        <c:axId val="130285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0293936"/>
        <c:crosses val="autoZero"/>
        <c:auto val="1"/>
        <c:lblAlgn val="ctr"/>
        <c:lblOffset val="100"/>
        <c:noMultiLvlLbl val="0"/>
      </c:catAx>
      <c:valAx>
        <c:axId val="13029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30285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#RIF!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Lit>
              <c:ptCount val="17"/>
              <c:pt idx="0">
                <c:v>Italia</c:v>
              </c:pt>
              <c:pt idx="1">
                <c:v>Spagna</c:v>
              </c:pt>
              <c:pt idx="2">
                <c:v>Germania</c:v>
              </c:pt>
              <c:pt idx="3">
                <c:v>Francia</c:v>
              </c:pt>
              <c:pt idx="4">
                <c:v>Belgio</c:v>
              </c:pt>
              <c:pt idx="5">
                <c:v>Paesi Bassi</c:v>
              </c:pt>
              <c:pt idx="6">
                <c:v>Slovacchia</c:v>
              </c:pt>
              <c:pt idx="7">
                <c:v>Bulgaria</c:v>
              </c:pt>
              <c:pt idx="8">
                <c:v>Ungheria</c:v>
              </c:pt>
              <c:pt idx="9">
                <c:v>Repubblica Ceca</c:v>
              </c:pt>
              <c:pt idx="10">
                <c:v>Polonia</c:v>
              </c:pt>
              <c:pt idx="11">
                <c:v>Romania</c:v>
              </c:pt>
              <c:pt idx="12">
                <c:v>Portogallo</c:v>
              </c:pt>
              <c:pt idx="13">
                <c:v>Grecia</c:v>
              </c:pt>
              <c:pt idx="14">
                <c:v>Croazia</c:v>
              </c:pt>
              <c:pt idx="15">
                <c:v>Slovenia</c:v>
              </c:pt>
              <c:pt idx="16">
                <c:v>Austria</c:v>
              </c:pt>
            </c:strLit>
          </c:cat>
          <c:val>
            <c:numLit>
              <c:formatCode>General</c:formatCode>
              <c:ptCount val="17"/>
              <c:pt idx="0">
                <c:v>426.8</c:v>
              </c:pt>
              <c:pt idx="1">
                <c:v>352.2</c:v>
              </c:pt>
              <c:pt idx="2">
                <c:v>546.6</c:v>
              </c:pt>
              <c:pt idx="3">
                <c:v>446.4</c:v>
              </c:pt>
              <c:pt idx="4">
                <c:v>129.80000000000001</c:v>
              </c:pt>
              <c:pt idx="5">
                <c:v>186</c:v>
              </c:pt>
              <c:pt idx="6">
                <c:v>17</c:v>
              </c:pt>
              <c:pt idx="7">
                <c:v>199</c:v>
              </c:pt>
              <c:pt idx="8">
                <c:v>38.299999999999997</c:v>
              </c:pt>
              <c:pt idx="9">
                <c:v>53.3</c:v>
              </c:pt>
              <c:pt idx="10">
                <c:v>199.9</c:v>
              </c:pt>
              <c:pt idx="11">
                <c:v>58</c:v>
              </c:pt>
              <c:pt idx="12">
                <c:v>55.8</c:v>
              </c:pt>
              <c:pt idx="13">
                <c:v>46.2</c:v>
              </c:pt>
              <c:pt idx="14">
                <c:v>16</c:v>
              </c:pt>
              <c:pt idx="15">
                <c:v>11.1</c:v>
              </c:pt>
              <c:pt idx="16">
                <c:v>79</c:v>
              </c:pt>
            </c:numLit>
          </c:val>
          <c:extLst>
            <c:ext xmlns:c16="http://schemas.microsoft.com/office/drawing/2014/chart" uri="{C3380CC4-5D6E-409C-BE32-E72D297353CC}">
              <c16:uniqueId val="{00000000-B31C-4C60-B850-7CEC8D99A0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38214159"/>
        <c:axId val="1938470735"/>
      </c:barChart>
      <c:catAx>
        <c:axId val="19382141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38470735"/>
        <c:crosses val="autoZero"/>
        <c:auto val="1"/>
        <c:lblAlgn val="ctr"/>
        <c:lblOffset val="100"/>
        <c:noMultiLvlLbl val="0"/>
      </c:catAx>
      <c:valAx>
        <c:axId val="193847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382141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'f10'!$A$5:$A$18</c:f>
              <c:strCache>
                <c:ptCount val="14"/>
                <c:pt idx="0">
                  <c:v>Cereali e prodotti a base di cereali</c:v>
                </c:pt>
                <c:pt idx="1">
                  <c:v>Animali vivi, carne e altre parti di animali di terra macellati*</c:v>
                </c:pt>
                <c:pt idx="2">
                  <c:v>Pesci e altri frutti di mare </c:v>
                </c:pt>
                <c:pt idx="3">
                  <c:v>Latte, altri prodotti lattiero-caseari e uova </c:v>
                </c:pt>
                <c:pt idx="4">
                  <c:v>Oli e grassi </c:v>
                </c:pt>
                <c:pt idx="5">
                  <c:v>Frutta e frutta a guscio </c:v>
                </c:pt>
                <c:pt idx="6">
                  <c:v>Ortaggi, tuberi, platani, banane da cuocere e legumi </c:v>
                </c:pt>
                <c:pt idx="7">
                  <c:v>Zucchero, prodotti dolciari e dessert </c:v>
                </c:pt>
                <c:pt idx="8">
                  <c:v>Cibi pronti e altri prodotti alimentari pronti n.a.c. </c:v>
                </c:pt>
                <c:pt idx="9">
                  <c:v>Succhi di frutta e verdura </c:v>
                </c:pt>
                <c:pt idx="10">
                  <c:v>Caffè e succedanei del caffè </c:v>
                </c:pt>
                <c:pt idx="11">
                  <c:v>Tè, mate e altri prodotti vegetali da infusione </c:v>
                </c:pt>
                <c:pt idx="12">
                  <c:v>Acqua </c:v>
                </c:pt>
                <c:pt idx="13">
                  <c:v>Bibite e altre bevande analcoliche </c:v>
                </c:pt>
              </c:strCache>
            </c:strRef>
          </c:cat>
          <c:val>
            <c:numRef>
              <c:f>'f10'!$B$5:$B$18</c:f>
              <c:numCache>
                <c:formatCode>#,##0.00</c:formatCode>
                <c:ptCount val="14"/>
                <c:pt idx="0">
                  <c:v>83.01</c:v>
                </c:pt>
                <c:pt idx="1">
                  <c:v>111.28</c:v>
                </c:pt>
                <c:pt idx="2">
                  <c:v>39.770000000000003</c:v>
                </c:pt>
                <c:pt idx="3">
                  <c:v>65.44</c:v>
                </c:pt>
                <c:pt idx="4">
                  <c:v>18.48</c:v>
                </c:pt>
                <c:pt idx="5">
                  <c:v>45.42</c:v>
                </c:pt>
                <c:pt idx="6">
                  <c:v>69.900000000000006</c:v>
                </c:pt>
                <c:pt idx="7">
                  <c:v>23</c:v>
                </c:pt>
                <c:pt idx="8">
                  <c:v>34.549999999999997</c:v>
                </c:pt>
                <c:pt idx="9">
                  <c:v>3.71</c:v>
                </c:pt>
                <c:pt idx="10">
                  <c:v>14.89</c:v>
                </c:pt>
                <c:pt idx="11">
                  <c:v>3.05</c:v>
                </c:pt>
                <c:pt idx="12">
                  <c:v>13.53</c:v>
                </c:pt>
                <c:pt idx="13">
                  <c:v>6.59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34-EA4F-9C79-06BBE144DBC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1200091711"/>
        <c:axId val="1200603487"/>
      </c:barChart>
      <c:catAx>
        <c:axId val="12000917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00603487"/>
        <c:crosses val="autoZero"/>
        <c:auto val="1"/>
        <c:lblAlgn val="ctr"/>
        <c:lblOffset val="100"/>
        <c:noMultiLvlLbl val="0"/>
      </c:catAx>
      <c:valAx>
        <c:axId val="12006034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2000917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'f11'!$A$8</c:f>
              <c:strCache>
                <c:ptCount val="1"/>
                <c:pt idx="0">
                  <c:v>SPESA MEDIA MENSILE</c:v>
                </c:pt>
              </c:strCache>
            </c:strRef>
          </c:tx>
          <c:spPr>
            <a:solidFill>
              <a:srgbClr val="BDBDB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'f11'!$B$6:$G$7</c:f>
              <c:multiLvlStrCache>
                <c:ptCount val="6"/>
                <c:lvl>
                  <c:pt idx="0">
                    <c:v>2024</c:v>
                  </c:pt>
                  <c:pt idx="1">
                    <c:v>2024</c:v>
                  </c:pt>
                  <c:pt idx="2">
                    <c:v>2024</c:v>
                  </c:pt>
                  <c:pt idx="3">
                    <c:v>2024</c:v>
                  </c:pt>
                  <c:pt idx="4">
                    <c:v>2024</c:v>
                  </c:pt>
                  <c:pt idx="5">
                    <c:v>2024</c:v>
                  </c:pt>
                </c:lvl>
                <c:lvl>
                  <c:pt idx="0">
                    <c:v>Nord-ovest</c:v>
                  </c:pt>
                  <c:pt idx="1">
                    <c:v>Nord-est</c:v>
                  </c:pt>
                  <c:pt idx="2">
                    <c:v>Centro</c:v>
                  </c:pt>
                  <c:pt idx="3">
                    <c:v>Sud</c:v>
                  </c:pt>
                  <c:pt idx="4">
                    <c:v>Isole</c:v>
                  </c:pt>
                  <c:pt idx="5">
                    <c:v>Italia</c:v>
                  </c:pt>
                </c:lvl>
              </c:multiLvlStrCache>
            </c:multiLvlStrRef>
          </c:cat>
          <c:val>
            <c:numRef>
              <c:f>'f11'!$B$8:$G$8</c:f>
              <c:numCache>
                <c:formatCode>#,##0.00</c:formatCode>
                <c:ptCount val="6"/>
                <c:pt idx="0">
                  <c:v>2972.58</c:v>
                </c:pt>
                <c:pt idx="1">
                  <c:v>3032.4</c:v>
                </c:pt>
                <c:pt idx="2">
                  <c:v>2999.17</c:v>
                </c:pt>
                <c:pt idx="3">
                  <c:v>2198.61</c:v>
                </c:pt>
                <c:pt idx="4">
                  <c:v>2321.25</c:v>
                </c:pt>
                <c:pt idx="5">
                  <c:v>2755.09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512-DE47-A8C9-16D817790141}"/>
            </c:ext>
          </c:extLst>
        </c:ser>
        <c:ser>
          <c:idx val="1"/>
          <c:order val="1"/>
          <c:tx>
            <c:strRef>
              <c:f>'f11'!$A$9</c:f>
              <c:strCache>
                <c:ptCount val="1"/>
                <c:pt idx="0">
                  <c:v>Prodotti alimentari e bevande analcoliche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'f11'!$B$6:$G$7</c:f>
              <c:multiLvlStrCache>
                <c:ptCount val="6"/>
                <c:lvl>
                  <c:pt idx="0">
                    <c:v>2024</c:v>
                  </c:pt>
                  <c:pt idx="1">
                    <c:v>2024</c:v>
                  </c:pt>
                  <c:pt idx="2">
                    <c:v>2024</c:v>
                  </c:pt>
                  <c:pt idx="3">
                    <c:v>2024</c:v>
                  </c:pt>
                  <c:pt idx="4">
                    <c:v>2024</c:v>
                  </c:pt>
                  <c:pt idx="5">
                    <c:v>2024</c:v>
                  </c:pt>
                </c:lvl>
                <c:lvl>
                  <c:pt idx="0">
                    <c:v>Nord-ovest</c:v>
                  </c:pt>
                  <c:pt idx="1">
                    <c:v>Nord-est</c:v>
                  </c:pt>
                  <c:pt idx="2">
                    <c:v>Centro</c:v>
                  </c:pt>
                  <c:pt idx="3">
                    <c:v>Sud</c:v>
                  </c:pt>
                  <c:pt idx="4">
                    <c:v>Isole</c:v>
                  </c:pt>
                  <c:pt idx="5">
                    <c:v>Italia</c:v>
                  </c:pt>
                </c:lvl>
              </c:multiLvlStrCache>
            </c:multiLvlStrRef>
          </c:cat>
          <c:val>
            <c:numRef>
              <c:f>'f11'!$B$9:$G$9</c:f>
              <c:numCache>
                <c:formatCode>#,##0.00</c:formatCode>
                <c:ptCount val="6"/>
                <c:pt idx="0">
                  <c:v>510.53</c:v>
                </c:pt>
                <c:pt idx="1">
                  <c:v>528.20000000000005</c:v>
                </c:pt>
                <c:pt idx="2">
                  <c:v>535.82000000000005</c:v>
                </c:pt>
                <c:pt idx="3">
                  <c:v>557.77</c:v>
                </c:pt>
                <c:pt idx="4">
                  <c:v>544.36</c:v>
                </c:pt>
                <c:pt idx="5">
                  <c:v>532.85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512-DE47-A8C9-16D817790141}"/>
            </c:ext>
          </c:extLst>
        </c:ser>
        <c:ser>
          <c:idx val="2"/>
          <c:order val="2"/>
          <c:tx>
            <c:strRef>
              <c:f>'f11'!$A$10</c:f>
              <c:strCache>
                <c:ptCount val="1"/>
                <c:pt idx="0">
                  <c:v>Non alimentare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'f11'!$B$6:$G$7</c:f>
              <c:multiLvlStrCache>
                <c:ptCount val="6"/>
                <c:lvl>
                  <c:pt idx="0">
                    <c:v>2024</c:v>
                  </c:pt>
                  <c:pt idx="1">
                    <c:v>2024</c:v>
                  </c:pt>
                  <c:pt idx="2">
                    <c:v>2024</c:v>
                  </c:pt>
                  <c:pt idx="3">
                    <c:v>2024</c:v>
                  </c:pt>
                  <c:pt idx="4">
                    <c:v>2024</c:v>
                  </c:pt>
                  <c:pt idx="5">
                    <c:v>2024</c:v>
                  </c:pt>
                </c:lvl>
                <c:lvl>
                  <c:pt idx="0">
                    <c:v>Nord-ovest</c:v>
                  </c:pt>
                  <c:pt idx="1">
                    <c:v>Nord-est</c:v>
                  </c:pt>
                  <c:pt idx="2">
                    <c:v>Centro</c:v>
                  </c:pt>
                  <c:pt idx="3">
                    <c:v>Sud</c:v>
                  </c:pt>
                  <c:pt idx="4">
                    <c:v>Isole</c:v>
                  </c:pt>
                  <c:pt idx="5">
                    <c:v>Italia</c:v>
                  </c:pt>
                </c:lvl>
              </c:multiLvlStrCache>
            </c:multiLvlStrRef>
          </c:cat>
          <c:val>
            <c:numRef>
              <c:f>'f11'!$B$10:$G$10</c:f>
              <c:numCache>
                <c:formatCode>#,##0.00</c:formatCode>
                <c:ptCount val="6"/>
                <c:pt idx="0">
                  <c:v>2462.0500000000002</c:v>
                </c:pt>
                <c:pt idx="1">
                  <c:v>2504.1999999999998</c:v>
                </c:pt>
                <c:pt idx="2">
                  <c:v>2463.35</c:v>
                </c:pt>
                <c:pt idx="3">
                  <c:v>1640.84</c:v>
                </c:pt>
                <c:pt idx="4">
                  <c:v>1776.89</c:v>
                </c:pt>
                <c:pt idx="5">
                  <c:v>2222.23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12-DE47-A8C9-16D81779014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462616367"/>
        <c:axId val="1462618079"/>
      </c:barChart>
      <c:catAx>
        <c:axId val="14626163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62618079"/>
        <c:crosses val="autoZero"/>
        <c:auto val="1"/>
        <c:lblAlgn val="ctr"/>
        <c:lblOffset val="100"/>
        <c:noMultiLvlLbl val="0"/>
      </c:catAx>
      <c:valAx>
        <c:axId val="1462618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4626163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'f12'!$A$12</c:f>
              <c:strCache>
                <c:ptCount val="1"/>
                <c:pt idx="0">
                  <c:v>SPESA MEDIA MENSILE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'f12'!$B$11:$G$11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'f12'!$B$12:$G$12</c:f>
              <c:numCache>
                <c:formatCode>0.00</c:formatCode>
                <c:ptCount val="6"/>
                <c:pt idx="0">
                  <c:v>-0.2178532226500296</c:v>
                </c:pt>
                <c:pt idx="1">
                  <c:v>2.123016407576042</c:v>
                </c:pt>
                <c:pt idx="2">
                  <c:v>1.196131888302548</c:v>
                </c:pt>
                <c:pt idx="3">
                  <c:v>-0.21150381024567366</c:v>
                </c:pt>
                <c:pt idx="4">
                  <c:v>1.4649426302620333E-2</c:v>
                </c:pt>
                <c:pt idx="5">
                  <c:v>0.62160572958324589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6E-0C4B-900C-634C2DE0E555}"/>
            </c:ext>
          </c:extLst>
        </c:ser>
        <c:ser>
          <c:idx val="1"/>
          <c:order val="1"/>
          <c:tx>
            <c:strRef>
              <c:f>'f12'!$A$13</c:f>
              <c:strCache>
                <c:ptCount val="1"/>
                <c:pt idx="0">
                  <c:v>Prodotti alimentari e bevande analcoliche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cat>
            <c:strRef>
              <c:f>'f12'!$B$11:$G$11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'f12'!$B$13:$G$13</c:f>
              <c:numCache>
                <c:formatCode>0.00</c:formatCode>
                <c:ptCount val="6"/>
                <c:pt idx="0">
                  <c:v>1.0390278657378089</c:v>
                </c:pt>
                <c:pt idx="1">
                  <c:v>1.9632067640870359</c:v>
                </c:pt>
                <c:pt idx="2">
                  <c:v>1.4618443476614329</c:v>
                </c:pt>
                <c:pt idx="3">
                  <c:v>1.2525641258373077</c:v>
                </c:pt>
                <c:pt idx="4">
                  <c:v>0.38911940986630034</c:v>
                </c:pt>
                <c:pt idx="5">
                  <c:v>1.2791758534174749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6E-0C4B-900C-634C2DE0E555}"/>
            </c:ext>
          </c:extLst>
        </c:ser>
        <c:ser>
          <c:idx val="2"/>
          <c:order val="2"/>
          <c:tx>
            <c:strRef>
              <c:f>'f12'!$A$14</c:f>
              <c:strCache>
                <c:ptCount val="1"/>
                <c:pt idx="0">
                  <c:v>Non alimentare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cat>
            <c:strRef>
              <c:f>'f12'!$B$11:$G$11</c:f>
              <c:strCache>
                <c:ptCount val="6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  <c:pt idx="5">
                  <c:v>Italia</c:v>
                </c:pt>
              </c:strCache>
            </c:strRef>
          </c:cat>
          <c:val>
            <c:numRef>
              <c:f>'f12'!$B$14:$G$14</c:f>
              <c:numCache>
                <c:formatCode>0.00</c:formatCode>
                <c:ptCount val="6"/>
                <c:pt idx="0">
                  <c:v>-0.47497776699814048</c:v>
                </c:pt>
                <c:pt idx="1">
                  <c:v>2.1572050976616537</c:v>
                </c:pt>
                <c:pt idx="2">
                  <c:v>1.1385191450226233</c:v>
                </c:pt>
                <c:pt idx="3">
                  <c:v>-0.6995884773662655</c:v>
                </c:pt>
                <c:pt idx="4">
                  <c:v>-9.9513116615878333E-2</c:v>
                </c:pt>
                <c:pt idx="5">
                  <c:v>0.46474829901219294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6E-0C4B-900C-634C2DE0E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2071327"/>
        <c:axId val="1081752751"/>
      </c:barChart>
      <c:catAx>
        <c:axId val="10820713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81752751"/>
        <c:crosses val="autoZero"/>
        <c:auto val="1"/>
        <c:lblAlgn val="ctr"/>
        <c:lblOffset val="100"/>
        <c:noMultiLvlLbl val="0"/>
      </c:catAx>
      <c:valAx>
        <c:axId val="1081752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0820713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1764949057720231"/>
          <c:y val="0.94972417989465607"/>
          <c:w val="0.69101374510735192"/>
          <c:h val="3.0495271704782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'f13'!$A$20</c:f>
              <c:strCache>
                <c:ptCount val="1"/>
                <c:pt idx="0">
                  <c:v>Attività dei servizi di alloggio e di ristorazione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'f13'!$B$19:$T$19</c:f>
              <c:strCache>
                <c:ptCount val="19"/>
                <c:pt idx="0">
                  <c:v>2024-01  </c:v>
                </c:pt>
                <c:pt idx="1">
                  <c:v>2024-02  </c:v>
                </c:pt>
                <c:pt idx="2">
                  <c:v>2024-03  </c:v>
                </c:pt>
                <c:pt idx="3">
                  <c:v>2024-04  </c:v>
                </c:pt>
                <c:pt idx="4">
                  <c:v>2024-05  </c:v>
                </c:pt>
                <c:pt idx="5">
                  <c:v>2024-06  </c:v>
                </c:pt>
                <c:pt idx="6">
                  <c:v>2024-07  </c:v>
                </c:pt>
                <c:pt idx="7">
                  <c:v>2024-08  </c:v>
                </c:pt>
                <c:pt idx="8">
                  <c:v>2024-09  </c:v>
                </c:pt>
                <c:pt idx="9">
                  <c:v>2024-10  </c:v>
                </c:pt>
                <c:pt idx="10">
                  <c:v>2024-11  </c:v>
                </c:pt>
                <c:pt idx="11">
                  <c:v>2024-12  </c:v>
                </c:pt>
                <c:pt idx="12">
                  <c:v>2025-01  </c:v>
                </c:pt>
                <c:pt idx="13">
                  <c:v>2025-02  </c:v>
                </c:pt>
                <c:pt idx="14">
                  <c:v>2025-03  </c:v>
                </c:pt>
                <c:pt idx="15">
                  <c:v>2025-04  </c:v>
                </c:pt>
                <c:pt idx="16">
                  <c:v>2025-05  </c:v>
                </c:pt>
                <c:pt idx="17">
                  <c:v>2025-06  </c:v>
                </c:pt>
                <c:pt idx="18">
                  <c:v>2025-07  </c:v>
                </c:pt>
              </c:strCache>
            </c:strRef>
          </c:cat>
          <c:val>
            <c:numRef>
              <c:f>'f13'!$B$20:$T$20</c:f>
              <c:numCache>
                <c:formatCode>#,##0</c:formatCode>
                <c:ptCount val="19"/>
                <c:pt idx="0">
                  <c:v>101.9</c:v>
                </c:pt>
                <c:pt idx="1">
                  <c:v>121.7</c:v>
                </c:pt>
                <c:pt idx="2">
                  <c:v>169.1</c:v>
                </c:pt>
                <c:pt idx="3">
                  <c:v>155.6</c:v>
                </c:pt>
                <c:pt idx="4">
                  <c:v>206.4</c:v>
                </c:pt>
                <c:pt idx="5">
                  <c:v>187.7</c:v>
                </c:pt>
                <c:pt idx="6">
                  <c:v>224.5</c:v>
                </c:pt>
                <c:pt idx="7">
                  <c:v>204.6</c:v>
                </c:pt>
                <c:pt idx="8">
                  <c:v>232.1</c:v>
                </c:pt>
                <c:pt idx="9">
                  <c:v>169.1</c:v>
                </c:pt>
                <c:pt idx="10">
                  <c:v>140.80000000000001</c:v>
                </c:pt>
                <c:pt idx="11">
                  <c:v>146.9</c:v>
                </c:pt>
                <c:pt idx="12">
                  <c:v>101.5</c:v>
                </c:pt>
                <c:pt idx="13">
                  <c:v>120.3</c:v>
                </c:pt>
                <c:pt idx="14">
                  <c:v>172.6</c:v>
                </c:pt>
                <c:pt idx="15">
                  <c:v>158.80000000000001</c:v>
                </c:pt>
                <c:pt idx="16">
                  <c:v>213.3</c:v>
                </c:pt>
                <c:pt idx="17">
                  <c:v>200.5</c:v>
                </c:pt>
                <c:pt idx="18">
                  <c:v>232.5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64-0549-8609-31102A123BDE}"/>
            </c:ext>
          </c:extLst>
        </c:ser>
        <c:ser>
          <c:idx val="1"/>
          <c:order val="1"/>
          <c:tx>
            <c:strRef>
              <c:f>'f13'!$A$21</c:f>
              <c:strCache>
                <c:ptCount val="1"/>
                <c:pt idx="0">
                  <c:v>Servizi di informazione e comunicazione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'f13'!$B$19:$T$19</c:f>
              <c:strCache>
                <c:ptCount val="19"/>
                <c:pt idx="0">
                  <c:v>2024-01  </c:v>
                </c:pt>
                <c:pt idx="1">
                  <c:v>2024-02  </c:v>
                </c:pt>
                <c:pt idx="2">
                  <c:v>2024-03  </c:v>
                </c:pt>
                <c:pt idx="3">
                  <c:v>2024-04  </c:v>
                </c:pt>
                <c:pt idx="4">
                  <c:v>2024-05  </c:v>
                </c:pt>
                <c:pt idx="5">
                  <c:v>2024-06  </c:v>
                </c:pt>
                <c:pt idx="6">
                  <c:v>2024-07  </c:v>
                </c:pt>
                <c:pt idx="7">
                  <c:v>2024-08  </c:v>
                </c:pt>
                <c:pt idx="8">
                  <c:v>2024-09  </c:v>
                </c:pt>
                <c:pt idx="9">
                  <c:v>2024-10  </c:v>
                </c:pt>
                <c:pt idx="10">
                  <c:v>2024-11  </c:v>
                </c:pt>
                <c:pt idx="11">
                  <c:v>2024-12  </c:v>
                </c:pt>
                <c:pt idx="12">
                  <c:v>2025-01  </c:v>
                </c:pt>
                <c:pt idx="13">
                  <c:v>2025-02  </c:v>
                </c:pt>
                <c:pt idx="14">
                  <c:v>2025-03  </c:v>
                </c:pt>
                <c:pt idx="15">
                  <c:v>2025-04  </c:v>
                </c:pt>
                <c:pt idx="16">
                  <c:v>2025-05  </c:v>
                </c:pt>
                <c:pt idx="17">
                  <c:v>2025-06  </c:v>
                </c:pt>
                <c:pt idx="18">
                  <c:v>2025-07  </c:v>
                </c:pt>
              </c:strCache>
            </c:strRef>
          </c:cat>
          <c:val>
            <c:numRef>
              <c:f>'f13'!$B$21:$T$21</c:f>
              <c:numCache>
                <c:formatCode>#,##0</c:formatCode>
                <c:ptCount val="19"/>
                <c:pt idx="0">
                  <c:v>133.9</c:v>
                </c:pt>
                <c:pt idx="1">
                  <c:v>96.2</c:v>
                </c:pt>
                <c:pt idx="2">
                  <c:v>104</c:v>
                </c:pt>
                <c:pt idx="3">
                  <c:v>111</c:v>
                </c:pt>
                <c:pt idx="4">
                  <c:v>110.8</c:v>
                </c:pt>
                <c:pt idx="5">
                  <c:v>117.4</c:v>
                </c:pt>
                <c:pt idx="6">
                  <c:v>121.7</c:v>
                </c:pt>
                <c:pt idx="7">
                  <c:v>83.4</c:v>
                </c:pt>
                <c:pt idx="8">
                  <c:v>110.1</c:v>
                </c:pt>
                <c:pt idx="9">
                  <c:v>105.7</c:v>
                </c:pt>
                <c:pt idx="10">
                  <c:v>115.3</c:v>
                </c:pt>
                <c:pt idx="11">
                  <c:v>152.1</c:v>
                </c:pt>
                <c:pt idx="12">
                  <c:v>148</c:v>
                </c:pt>
                <c:pt idx="13">
                  <c:v>100.1</c:v>
                </c:pt>
                <c:pt idx="14">
                  <c:v>106.4</c:v>
                </c:pt>
                <c:pt idx="15">
                  <c:v>111.9</c:v>
                </c:pt>
                <c:pt idx="16">
                  <c:v>114.1</c:v>
                </c:pt>
                <c:pt idx="17">
                  <c:v>124.5</c:v>
                </c:pt>
                <c:pt idx="18">
                  <c:v>127.7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64-0549-8609-31102A123BDE}"/>
            </c:ext>
          </c:extLst>
        </c:ser>
        <c:ser>
          <c:idx val="2"/>
          <c:order val="2"/>
          <c:tx>
            <c:strRef>
              <c:f>'f13'!$A$22</c:f>
              <c:strCache>
                <c:ptCount val="1"/>
                <c:pt idx="0">
                  <c:v>Attività dei servizi delle agenzie di viaggio, dei tour operator e servizi di prenotazione e attività connesse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strRef>
              <c:f>'f13'!$B$19:$T$19</c:f>
              <c:strCache>
                <c:ptCount val="19"/>
                <c:pt idx="0">
                  <c:v>2024-01  </c:v>
                </c:pt>
                <c:pt idx="1">
                  <c:v>2024-02  </c:v>
                </c:pt>
                <c:pt idx="2">
                  <c:v>2024-03  </c:v>
                </c:pt>
                <c:pt idx="3">
                  <c:v>2024-04  </c:v>
                </c:pt>
                <c:pt idx="4">
                  <c:v>2024-05  </c:v>
                </c:pt>
                <c:pt idx="5">
                  <c:v>2024-06  </c:v>
                </c:pt>
                <c:pt idx="6">
                  <c:v>2024-07  </c:v>
                </c:pt>
                <c:pt idx="7">
                  <c:v>2024-08  </c:v>
                </c:pt>
                <c:pt idx="8">
                  <c:v>2024-09  </c:v>
                </c:pt>
                <c:pt idx="9">
                  <c:v>2024-10  </c:v>
                </c:pt>
                <c:pt idx="10">
                  <c:v>2024-11  </c:v>
                </c:pt>
                <c:pt idx="11">
                  <c:v>2024-12  </c:v>
                </c:pt>
                <c:pt idx="12">
                  <c:v>2025-01  </c:v>
                </c:pt>
                <c:pt idx="13">
                  <c:v>2025-02  </c:v>
                </c:pt>
                <c:pt idx="14">
                  <c:v>2025-03  </c:v>
                </c:pt>
                <c:pt idx="15">
                  <c:v>2025-04  </c:v>
                </c:pt>
                <c:pt idx="16">
                  <c:v>2025-05  </c:v>
                </c:pt>
                <c:pt idx="17">
                  <c:v>2025-06  </c:v>
                </c:pt>
                <c:pt idx="18">
                  <c:v>2025-07  </c:v>
                </c:pt>
              </c:strCache>
            </c:strRef>
          </c:cat>
          <c:val>
            <c:numRef>
              <c:f>'f13'!$B$22:$T$22</c:f>
              <c:numCache>
                <c:formatCode>#,##0</c:formatCode>
                <c:ptCount val="19"/>
                <c:pt idx="0">
                  <c:v>130.1</c:v>
                </c:pt>
                <c:pt idx="1">
                  <c:v>201.4</c:v>
                </c:pt>
                <c:pt idx="2">
                  <c:v>241.2</c:v>
                </c:pt>
                <c:pt idx="3">
                  <c:v>260.2</c:v>
                </c:pt>
                <c:pt idx="4">
                  <c:v>312.89999999999998</c:v>
                </c:pt>
                <c:pt idx="5">
                  <c:v>398.4</c:v>
                </c:pt>
                <c:pt idx="6">
                  <c:v>447.6</c:v>
                </c:pt>
                <c:pt idx="7">
                  <c:v>433.7</c:v>
                </c:pt>
                <c:pt idx="8">
                  <c:v>359</c:v>
                </c:pt>
                <c:pt idx="9">
                  <c:v>295.60000000000002</c:v>
                </c:pt>
                <c:pt idx="10">
                  <c:v>239.1</c:v>
                </c:pt>
                <c:pt idx="11">
                  <c:v>280.60000000000002</c:v>
                </c:pt>
                <c:pt idx="12">
                  <c:v>144.9</c:v>
                </c:pt>
                <c:pt idx="13">
                  <c:v>208.9</c:v>
                </c:pt>
                <c:pt idx="14">
                  <c:v>283.10000000000002</c:v>
                </c:pt>
                <c:pt idx="15">
                  <c:v>301.89999999999998</c:v>
                </c:pt>
                <c:pt idx="16">
                  <c:v>332.1</c:v>
                </c:pt>
                <c:pt idx="17">
                  <c:v>416.3</c:v>
                </c:pt>
                <c:pt idx="18">
                  <c:v>450.2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64-0549-8609-31102A123B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90162911"/>
        <c:axId val="1190439791"/>
      </c:barChart>
      <c:catAx>
        <c:axId val="1190162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90439791"/>
        <c:crosses val="autoZero"/>
        <c:auto val="1"/>
        <c:lblAlgn val="ctr"/>
        <c:lblOffset val="100"/>
        <c:noMultiLvlLbl val="0"/>
      </c:catAx>
      <c:valAx>
        <c:axId val="1190439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901629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'f14'!$B$2</c:f>
              <c:strCache>
                <c:ptCount val="1"/>
                <c:pt idx="0">
                  <c:v>Export</c:v>
                </c:pt>
              </c:strCache>
            </c:strRef>
          </c:tx>
          <c:explosion val="5"/>
          <c:dLbls>
            <c:dLbl>
              <c:idx val="0"/>
              <c:layout>
                <c:manualLayout>
                  <c:x val="-0.1800419752854038"/>
                  <c:y val="-1.2173695207838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760-EA44-94F6-F0DF03745E17}"/>
                </c:ext>
              </c:extLst>
            </c:dLbl>
            <c:dLbl>
              <c:idx val="1"/>
              <c:layout>
                <c:manualLayout>
                  <c:x val="3.7733518333982585E-2"/>
                  <c:y val="1.57119004297803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760-EA44-94F6-F0DF03745E17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760-EA44-94F6-F0DF03745E1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'f14'!$A$3:$A$14</c:f>
              <c:strCache>
                <c:ptCount val="12"/>
                <c:pt idx="0">
                  <c:v>UE 27</c:v>
                </c:pt>
                <c:pt idx="1">
                  <c:v>Altri Europei
(no Med.)</c:v>
                </c:pt>
                <c:pt idx="2">
                  <c:v>PTM Europei</c:v>
                </c:pt>
                <c:pt idx="3">
                  <c:v>PTM Asiatici</c:v>
                </c:pt>
                <c:pt idx="4">
                  <c:v>PTM Africani</c:v>
                </c:pt>
                <c:pt idx="5">
                  <c:v>Nord America</c:v>
                </c:pt>
                <c:pt idx="6">
                  <c:v>Centro America</c:v>
                </c:pt>
                <c:pt idx="7">
                  <c:v>Sud America</c:v>
                </c:pt>
                <c:pt idx="8">
                  <c:v>Asia (no Med.)</c:v>
                </c:pt>
                <c:pt idx="9">
                  <c:v>Africa (no Med.)</c:v>
                </c:pt>
                <c:pt idx="10">
                  <c:v>Oceania</c:v>
                </c:pt>
                <c:pt idx="11">
                  <c:v>Totali diversi</c:v>
                </c:pt>
              </c:strCache>
            </c:strRef>
          </c:cat>
          <c:val>
            <c:numRef>
              <c:f>'f14'!$B$3:$B$14</c:f>
              <c:numCache>
                <c:formatCode>#,##0.0</c:formatCode>
                <c:ptCount val="12"/>
                <c:pt idx="0">
                  <c:v>39938.400095999998</c:v>
                </c:pt>
                <c:pt idx="1">
                  <c:v>9154.0846803800014</c:v>
                </c:pt>
                <c:pt idx="2">
                  <c:v>611.10115059999987</c:v>
                </c:pt>
                <c:pt idx="3">
                  <c:v>1029.4482909999999</c:v>
                </c:pt>
                <c:pt idx="4">
                  <c:v>719.27444500000001</c:v>
                </c:pt>
                <c:pt idx="5">
                  <c:v>9302.4808909700005</c:v>
                </c:pt>
                <c:pt idx="6">
                  <c:v>419.04161299999998</c:v>
                </c:pt>
                <c:pt idx="7">
                  <c:v>782.5496887999999</c:v>
                </c:pt>
                <c:pt idx="8">
                  <c:v>4761.7841589600012</c:v>
                </c:pt>
                <c:pt idx="9">
                  <c:v>491.69946812000001</c:v>
                </c:pt>
                <c:pt idx="10">
                  <c:v>1018.203931</c:v>
                </c:pt>
                <c:pt idx="11">
                  <c:v>259.53849600000001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760-EA44-94F6-F0DF03745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25"/>
      </c:pieChart>
    </c:plotArea>
    <c:plotVisOnly val="1"/>
    <c:dispBlanksAs val="gap"/>
    <c:showDLblsOverMax val="0"/>
  </c:chart>
  <c:txPr>
    <a:bodyPr/>
    <a:lstStyle/>
    <a:p>
      <a:pPr>
        <a:defRPr sz="1100"/>
      </a:pPr>
      <a:endParaRPr lang="it-IT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Totale</c:v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9"/>
              <c:pt idx="0">
                <c:v>Unione Europea-27</c:v>
              </c:pt>
              <c:pt idx="1">
                <c:v>Germania</c:v>
              </c:pt>
              <c:pt idx="2">
                <c:v>Spagna</c:v>
              </c:pt>
              <c:pt idx="3">
                <c:v>Francia</c:v>
              </c:pt>
              <c:pt idx="4">
                <c:v>Italia</c:v>
              </c:pt>
              <c:pt idx="5">
                <c:v>Romania</c:v>
              </c:pt>
              <c:pt idx="6">
                <c:v>Bulgaria</c:v>
              </c:pt>
              <c:pt idx="7">
                <c:v>Polonia</c:v>
              </c:pt>
              <c:pt idx="8">
                <c:v>Portogallo</c:v>
              </c:pt>
            </c:strLit>
          </c:cat>
          <c:val>
            <c:numLit>
              <c:formatCode>General</c:formatCode>
              <c:ptCount val="9"/>
              <c:pt idx="0">
                <c:v>81.209999999999994</c:v>
              </c:pt>
              <c:pt idx="1">
                <c:v>93.51</c:v>
              </c:pt>
              <c:pt idx="2">
                <c:v>102.99</c:v>
              </c:pt>
              <c:pt idx="3">
                <c:v>94.73</c:v>
              </c:pt>
              <c:pt idx="4">
                <c:v>81.239999999999995</c:v>
              </c:pt>
              <c:pt idx="5">
                <c:v>80.62</c:v>
              </c:pt>
              <c:pt idx="6">
                <c:v>47.39</c:v>
              </c:pt>
              <c:pt idx="7">
                <c:v>70.55</c:v>
              </c:pt>
              <c:pt idx="8">
                <c:v>84.02</c:v>
              </c:pt>
            </c:numLit>
          </c:val>
          <c:extLst>
            <c:ext xmlns:c16="http://schemas.microsoft.com/office/drawing/2014/chart" uri="{C3380CC4-5D6E-409C-BE32-E72D297353CC}">
              <c16:uniqueId val="{00000000-1750-4BAC-9476-A046FD2CDFD6}"/>
            </c:ext>
          </c:extLst>
        </c:ser>
        <c:ser>
          <c:idx val="1"/>
          <c:order val="1"/>
          <c:tx>
            <c:v>Salariati</c:v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9"/>
              <c:pt idx="0">
                <c:v>Unione Europea-27</c:v>
              </c:pt>
              <c:pt idx="1">
                <c:v>Germania</c:v>
              </c:pt>
              <c:pt idx="2">
                <c:v>Spagna</c:v>
              </c:pt>
              <c:pt idx="3">
                <c:v>Francia</c:v>
              </c:pt>
              <c:pt idx="4">
                <c:v>Italia</c:v>
              </c:pt>
              <c:pt idx="5">
                <c:v>Romania</c:v>
              </c:pt>
              <c:pt idx="6">
                <c:v>Bulgaria</c:v>
              </c:pt>
              <c:pt idx="7">
                <c:v>Polonia</c:v>
              </c:pt>
              <c:pt idx="8">
                <c:v>Portogallo</c:v>
              </c:pt>
            </c:strLit>
          </c:cat>
          <c:val>
            <c:numLit>
              <c:formatCode>General</c:formatCode>
              <c:ptCount val="9"/>
              <c:pt idx="0">
                <c:v>99.91</c:v>
              </c:pt>
              <c:pt idx="1">
                <c:v>99.38</c:v>
              </c:pt>
              <c:pt idx="2">
                <c:v>112.92</c:v>
              </c:pt>
              <c:pt idx="3">
                <c:v>116.12</c:v>
              </c:pt>
              <c:pt idx="4">
                <c:v>94.34</c:v>
              </c:pt>
              <c:pt idx="5">
                <c:v>84.47</c:v>
              </c:pt>
              <c:pt idx="6">
                <c:v>92.8</c:v>
              </c:pt>
              <c:pt idx="7">
                <c:v>88.99</c:v>
              </c:pt>
              <c:pt idx="8">
                <c:v>123.05</c:v>
              </c:pt>
            </c:numLit>
          </c:val>
          <c:extLst>
            <c:ext xmlns:c16="http://schemas.microsoft.com/office/drawing/2014/chart" uri="{C3380CC4-5D6E-409C-BE32-E72D297353CC}">
              <c16:uniqueId val="{00000001-1750-4BAC-9476-A046FD2CDF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4"/>
        <c:overlap val="-35"/>
        <c:axId val="1887232896"/>
        <c:axId val="1851077728"/>
      </c:barChart>
      <c:catAx>
        <c:axId val="188723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51077728"/>
        <c:crosses val="autoZero"/>
        <c:auto val="1"/>
        <c:lblAlgn val="ctr"/>
        <c:lblOffset val="100"/>
        <c:noMultiLvlLbl val="0"/>
      </c:catAx>
      <c:valAx>
        <c:axId val="1851077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887232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1448519983953053"/>
          <c:y val="1.9801980198019802E-2"/>
          <c:w val="0.21098948295798689"/>
          <c:h val="6.88947792417036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'f14'!$C$2</c:f>
              <c:strCache>
                <c:ptCount val="1"/>
                <c:pt idx="0">
                  <c:v>Import</c:v>
                </c:pt>
              </c:strCache>
            </c:strRef>
          </c:tx>
          <c:explosion val="5"/>
          <c:dLbls>
            <c:dLbl>
              <c:idx val="0"/>
              <c:layout>
                <c:manualLayout>
                  <c:x val="-0.1800419752854038"/>
                  <c:y val="-1.2173695207838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9C5-2B43-9774-A63235BDE69B}"/>
                </c:ext>
              </c:extLst>
            </c:dLbl>
            <c:dLbl>
              <c:idx val="1"/>
              <c:layout>
                <c:manualLayout>
                  <c:x val="3.7733518333982585E-2"/>
                  <c:y val="1.57119004297803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9C5-2B43-9774-A63235BDE69B}"/>
                </c:ext>
              </c:extLst>
            </c:dLbl>
            <c:dLbl>
              <c:idx val="2"/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/>
                    </a:pPr>
                    <a:fld id="{E709F45C-FBC1-43E2-BA57-F0BE9B4FC24D}" type="CATEGORYNAME">
                      <a:rPr lang="en-US"/>
                      <a:pPr>
                        <a:defRPr/>
                      </a:pPr>
                      <a:t>[NOME CATEGORIA]</a:t>
                    </a:fld>
                    <a:r>
                      <a:rPr lang="en-US" baseline="0"/>
                      <a:t>
</a:t>
                    </a:r>
                    <a:fld id="{A889CF90-A2E4-40C9-A905-8711001824EB}" type="PERCENTAGE">
                      <a:rPr lang="en-US" baseline="0"/>
                      <a:pPr>
                        <a:defRPr/>
                      </a:pPr>
                      <a:t>[PERCENTUALE]</a:t>
                    </a:fld>
                    <a:endParaRPr lang="en-US" baseline="0"/>
                  </a:p>
                </c:rich>
              </c:tx>
              <c:numFmt formatCode="0.0%" sourceLinked="0"/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D9C5-2B43-9774-A63235BDE69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9C5-2B43-9774-A63235BDE69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'f14'!$A$3:$A$14</c:f>
              <c:strCache>
                <c:ptCount val="12"/>
                <c:pt idx="0">
                  <c:v>UE 27</c:v>
                </c:pt>
                <c:pt idx="1">
                  <c:v>Altri Europei
(no Med.)</c:v>
                </c:pt>
                <c:pt idx="2">
                  <c:v>PTM Europei</c:v>
                </c:pt>
                <c:pt idx="3">
                  <c:v>PTM Asiatici</c:v>
                </c:pt>
                <c:pt idx="4">
                  <c:v>PTM Africani</c:v>
                </c:pt>
                <c:pt idx="5">
                  <c:v>Nord America</c:v>
                </c:pt>
                <c:pt idx="6">
                  <c:v>Centro America</c:v>
                </c:pt>
                <c:pt idx="7">
                  <c:v>Sud America</c:v>
                </c:pt>
                <c:pt idx="8">
                  <c:v>Asia (no Med.)</c:v>
                </c:pt>
                <c:pt idx="9">
                  <c:v>Africa (no Med.)</c:v>
                </c:pt>
                <c:pt idx="10">
                  <c:v>Oceania</c:v>
                </c:pt>
                <c:pt idx="11">
                  <c:v>Totali diversi</c:v>
                </c:pt>
              </c:strCache>
            </c:strRef>
          </c:cat>
          <c:val>
            <c:numRef>
              <c:f>'f14'!$C$3:$C$14</c:f>
              <c:numCache>
                <c:formatCode>#,##0.0</c:formatCode>
                <c:ptCount val="12"/>
                <c:pt idx="0">
                  <c:v>47716.168390999999</c:v>
                </c:pt>
                <c:pt idx="1">
                  <c:v>2409.591242</c:v>
                </c:pt>
                <c:pt idx="2">
                  <c:v>180.50330099999999</c:v>
                </c:pt>
                <c:pt idx="3">
                  <c:v>1271.0070470000001</c:v>
                </c:pt>
                <c:pt idx="4">
                  <c:v>1306.5614539999999</c:v>
                </c:pt>
                <c:pt idx="5">
                  <c:v>2261.8090670000001</c:v>
                </c:pt>
                <c:pt idx="6">
                  <c:v>741.63527899999997</c:v>
                </c:pt>
                <c:pt idx="7">
                  <c:v>4594.1581809999998</c:v>
                </c:pt>
                <c:pt idx="8">
                  <c:v>4697.2590570000002</c:v>
                </c:pt>
                <c:pt idx="9">
                  <c:v>1703.40789</c:v>
                </c:pt>
                <c:pt idx="10">
                  <c:v>362.78505699999999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9C5-2B43-9774-A63235BDE6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25"/>
      </c:pieChart>
    </c:plotArea>
    <c:plotVisOnly val="1"/>
    <c:dispBlanksAs val="gap"/>
    <c:showDLblsOverMax val="0"/>
  </c:chart>
  <c:txPr>
    <a:bodyPr/>
    <a:lstStyle/>
    <a:p>
      <a:pPr>
        <a:defRPr sz="1100"/>
      </a:pPr>
      <a:endParaRPr lang="it-IT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185791931731388E-2"/>
          <c:y val="2.1570603174360537E-2"/>
          <c:w val="0.94656953055767723"/>
          <c:h val="0.94068084127050855"/>
        </c:manualLayout>
      </c:layout>
      <c:ofPieChart>
        <c:ofPieType val="bar"/>
        <c:varyColors val="1"/>
        <c:ser>
          <c:idx val="0"/>
          <c:order val="0"/>
          <c:dLbls>
            <c:dLbl>
              <c:idx val="12"/>
              <c:tx>
                <c:rich>
                  <a:bodyPr/>
                  <a:lstStyle/>
                  <a:p>
                    <a:r>
                      <a:rPr lang="en-US"/>
                      <a:t>Prodotti del Made in Italy
73,6%</a:t>
                    </a:r>
                  </a:p>
                </c:rich>
              </c:tx>
              <c:dLblPos val="ctr"/>
              <c:showLegendKey val="0"/>
              <c:showVal val="0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0-E380-9F46-BE09-EB0573CF722E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dLblPos val="ctr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'f15'!$A$1:$A$12</c:f>
              <c:strCache>
                <c:ptCount val="12"/>
                <c:pt idx="0">
                  <c:v>Altri prodotti Agro-alimentari</c:v>
                </c:pt>
                <c:pt idx="1">
                  <c:v>Vino confezionato</c:v>
                </c:pt>
                <c:pt idx="2">
                  <c:v>Prodotti da forno</c:v>
                </c:pt>
                <c:pt idx="3">
                  <c:v>Pasta</c:v>
                </c:pt>
                <c:pt idx="4">
                  <c:v>Formaggi</c:v>
                </c:pt>
                <c:pt idx="5">
                  <c:v>Pomodoro trasformato </c:v>
                </c:pt>
                <c:pt idx="6">
                  <c:v>Frutta fresca</c:v>
                </c:pt>
                <c:pt idx="7">
                  <c:v>Olio di oliva</c:v>
                </c:pt>
                <c:pt idx="8">
                  <c:v>Prodotti dolciari a base di cacao </c:v>
                </c:pt>
                <c:pt idx="9">
                  <c:v>Salumi</c:v>
                </c:pt>
                <c:pt idx="10">
                  <c:v>Caffè</c:v>
                </c:pt>
                <c:pt idx="11">
                  <c:v>Altri prodotti del Made in Italy</c:v>
                </c:pt>
              </c:strCache>
            </c:strRef>
          </c:cat>
          <c:val>
            <c:numRef>
              <c:f>'f15'!$B$1:$B$12</c:f>
              <c:numCache>
                <c:formatCode>#,##0.00</c:formatCode>
                <c:ptCount val="12"/>
                <c:pt idx="0">
                  <c:v>18111673112.269997</c:v>
                </c:pt>
                <c:pt idx="1">
                  <c:v>7943713379.0300007</c:v>
                </c:pt>
                <c:pt idx="2">
                  <c:v>4416026550.3799992</c:v>
                </c:pt>
                <c:pt idx="3">
                  <c:v>4267737081.8200006</c:v>
                </c:pt>
                <c:pt idx="4">
                  <c:v>3396874377.54</c:v>
                </c:pt>
                <c:pt idx="5">
                  <c:v>3393196240.4800005</c:v>
                </c:pt>
                <c:pt idx="6">
                  <c:v>3256480393.9200001</c:v>
                </c:pt>
                <c:pt idx="7">
                  <c:v>3084299070.8299999</c:v>
                </c:pt>
                <c:pt idx="8">
                  <c:v>2987965526.96</c:v>
                </c:pt>
                <c:pt idx="9">
                  <c:v>2483649727.77</c:v>
                </c:pt>
                <c:pt idx="10">
                  <c:v>2450520922.9000001</c:v>
                </c:pt>
                <c:pt idx="11">
                  <c:v>12695470525.929993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80-9F46-BE09-EB0573CF72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7"/>
        <c:splitType val="pos"/>
        <c:splitPos val="11"/>
        <c:secondPieSize val="84"/>
        <c:serLines/>
      </c:ofPieChart>
    </c:plotArea>
    <c:plotVisOnly val="1"/>
    <c:dispBlanksAs val="gap"/>
    <c:showDLblsOverMax val="0"/>
  </c:chart>
  <c:txPr>
    <a:bodyPr/>
    <a:lstStyle/>
    <a:p>
      <a:pPr>
        <a:defRPr sz="10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45370719695582E-2"/>
          <c:y val="7.4765287741605221E-2"/>
          <c:w val="0.89788590182023231"/>
          <c:h val="0.71429106926409336"/>
        </c:manualLayout>
      </c:layout>
      <c:lineChart>
        <c:grouping val="standard"/>
        <c:varyColors val="0"/>
        <c:ser>
          <c:idx val="0"/>
          <c:order val="0"/>
          <c:tx>
            <c:strRef>
              <c:f>'f3'!$A$5</c:f>
              <c:strCache>
                <c:ptCount val="1"/>
                <c:pt idx="0">
                  <c:v>Manif. Estero</c:v>
                </c:pt>
              </c:strCache>
            </c:strRef>
          </c:tx>
          <c:spPr>
            <a:ln w="34925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'f3'!$B$4:$F$4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'f3'!$B$5:$F$5</c:f>
              <c:numCache>
                <c:formatCode>0</c:formatCode>
                <c:ptCount val="5"/>
                <c:pt idx="0">
                  <c:v>83.891666666666666</c:v>
                </c:pt>
                <c:pt idx="1">
                  <c:v>100</c:v>
                </c:pt>
                <c:pt idx="2">
                  <c:v>118.67500000000001</c:v>
                </c:pt>
                <c:pt idx="3">
                  <c:v>118.35000000000001</c:v>
                </c:pt>
                <c:pt idx="4" formatCode="0.0">
                  <c:v>114.26666666666667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30-4624-8929-5EB49ADEA07C}"/>
            </c:ext>
          </c:extLst>
        </c:ser>
        <c:ser>
          <c:idx val="1"/>
          <c:order val="1"/>
          <c:tx>
            <c:strRef>
              <c:f>'f3'!$A$6</c:f>
              <c:strCache>
                <c:ptCount val="1"/>
                <c:pt idx="0">
                  <c:v>Alim. Estero</c:v>
                </c:pt>
              </c:strCache>
            </c:strRef>
          </c:tx>
          <c:spPr>
            <a:ln w="34925">
              <a:solidFill>
                <a:srgbClr val="7030A0"/>
              </a:solidFill>
            </a:ln>
          </c:spPr>
          <c:marker>
            <c:symbol val="none"/>
          </c:marker>
          <c:cat>
            <c:numRef>
              <c:f>'f3'!$B$4:$F$4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'f3'!$B$6:$F$6</c:f>
              <c:numCache>
                <c:formatCode>0</c:formatCode>
                <c:ptCount val="5"/>
                <c:pt idx="0">
                  <c:v>91.358333333333334</c:v>
                </c:pt>
                <c:pt idx="1">
                  <c:v>100</c:v>
                </c:pt>
                <c:pt idx="2">
                  <c:v>122.45</c:v>
                </c:pt>
                <c:pt idx="3">
                  <c:v>131.81666666666663</c:v>
                </c:pt>
                <c:pt idx="4" formatCode="0.0">
                  <c:v>140.51666666666668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30-4624-8929-5EB49ADEA07C}"/>
            </c:ext>
          </c:extLst>
        </c:ser>
        <c:ser>
          <c:idx val="2"/>
          <c:order val="2"/>
          <c:tx>
            <c:strRef>
              <c:f>'f3'!$A$7</c:f>
              <c:strCache>
                <c:ptCount val="1"/>
                <c:pt idx="0">
                  <c:v>Bevande Estero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numRef>
              <c:f>'f3'!$B$4:$F$4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'f3'!$B$7:$F$7</c:f>
              <c:numCache>
                <c:formatCode>0</c:formatCode>
                <c:ptCount val="5"/>
                <c:pt idx="0">
                  <c:v>88.558333333333337</c:v>
                </c:pt>
                <c:pt idx="1">
                  <c:v>100</c:v>
                </c:pt>
                <c:pt idx="2">
                  <c:v>112.36666666666666</c:v>
                </c:pt>
                <c:pt idx="3">
                  <c:v>119.26666666666667</c:v>
                </c:pt>
                <c:pt idx="4" formatCode="0.0">
                  <c:v>121.80000000000001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830-4624-8929-5EB49ADEA07C}"/>
            </c:ext>
          </c:extLst>
        </c:ser>
        <c:ser>
          <c:idx val="3"/>
          <c:order val="3"/>
          <c:tx>
            <c:strRef>
              <c:f>'f3'!$A$8</c:f>
              <c:strCache>
                <c:ptCount val="1"/>
                <c:pt idx="0">
                  <c:v>Manif. Nazionale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numRef>
              <c:f>'f3'!$B$4:$F$4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'f3'!$B$8:$F$8</c:f>
              <c:numCache>
                <c:formatCode>0</c:formatCode>
                <c:ptCount val="5"/>
                <c:pt idx="0">
                  <c:v>80.458333333333329</c:v>
                </c:pt>
                <c:pt idx="1">
                  <c:v>100</c:v>
                </c:pt>
                <c:pt idx="2">
                  <c:v>117.89166666666665</c:v>
                </c:pt>
                <c:pt idx="3">
                  <c:v>116.925</c:v>
                </c:pt>
                <c:pt idx="4" formatCode="0.0">
                  <c:v>111.2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830-4624-8929-5EB49ADEA07C}"/>
            </c:ext>
          </c:extLst>
        </c:ser>
        <c:ser>
          <c:idx val="4"/>
          <c:order val="4"/>
          <c:tx>
            <c:strRef>
              <c:f>'f3'!$A$9</c:f>
              <c:strCache>
                <c:ptCount val="1"/>
                <c:pt idx="0">
                  <c:v>Alim. Nazionale</c:v>
                </c:pt>
              </c:strCache>
            </c:strRef>
          </c:tx>
          <c:spPr>
            <a:ln w="34925"/>
          </c:spPr>
          <c:marker>
            <c:symbol val="none"/>
          </c:marker>
          <c:cat>
            <c:numRef>
              <c:f>'f3'!$B$4:$F$4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'f3'!$B$9:$F$9</c:f>
              <c:numCache>
                <c:formatCode>0</c:formatCode>
                <c:ptCount val="5"/>
                <c:pt idx="0">
                  <c:v>94.36666666666666</c:v>
                </c:pt>
                <c:pt idx="1">
                  <c:v>100</c:v>
                </c:pt>
                <c:pt idx="2">
                  <c:v>117.64999999999999</c:v>
                </c:pt>
                <c:pt idx="3">
                  <c:v>125.01666666666665</c:v>
                </c:pt>
                <c:pt idx="4" formatCode="0.0">
                  <c:v>123.85000000000001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830-4624-8929-5EB49ADEA07C}"/>
            </c:ext>
          </c:extLst>
        </c:ser>
        <c:ser>
          <c:idx val="5"/>
          <c:order val="5"/>
          <c:tx>
            <c:strRef>
              <c:f>'f3'!$A$10</c:f>
              <c:strCache>
                <c:ptCount val="1"/>
                <c:pt idx="0">
                  <c:v>Bevande Nazionale</c:v>
                </c:pt>
              </c:strCache>
            </c:strRef>
          </c:tx>
          <c:spPr>
            <a:ln w="34925"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'f3'!$B$4:$F$4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'f3'!$B$10:$F$10</c:f>
              <c:numCache>
                <c:formatCode>0</c:formatCode>
                <c:ptCount val="5"/>
                <c:pt idx="0">
                  <c:v>87.2</c:v>
                </c:pt>
                <c:pt idx="1">
                  <c:v>100</c:v>
                </c:pt>
                <c:pt idx="2">
                  <c:v>113.06666666666666</c:v>
                </c:pt>
                <c:pt idx="3">
                  <c:v>121.39166666666669</c:v>
                </c:pt>
                <c:pt idx="4" formatCode="0.0">
                  <c:v>121.21666666666668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830-4624-8929-5EB49ADEA0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3451904"/>
        <c:axId val="193453440"/>
      </c:lineChart>
      <c:catAx>
        <c:axId val="193451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3453440"/>
        <c:crosses val="autoZero"/>
        <c:auto val="1"/>
        <c:lblAlgn val="ctr"/>
        <c:lblOffset val="100"/>
        <c:noMultiLvlLbl val="0"/>
      </c:catAx>
      <c:valAx>
        <c:axId val="193453440"/>
        <c:scaling>
          <c:orientation val="minMax"/>
          <c:min val="4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93451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445370719695582E-2"/>
          <c:y val="7.4765287741605221E-2"/>
          <c:w val="0.89788590182023231"/>
          <c:h val="0.71429106926409336"/>
        </c:manualLayout>
      </c:layout>
      <c:lineChart>
        <c:grouping val="standard"/>
        <c:varyColors val="0"/>
        <c:ser>
          <c:idx val="0"/>
          <c:order val="0"/>
          <c:tx>
            <c:strRef>
              <c:f>'f3'!$A$5</c:f>
              <c:strCache>
                <c:ptCount val="1"/>
                <c:pt idx="0">
                  <c:v>Manif. Estero</c:v>
                </c:pt>
              </c:strCache>
            </c:strRef>
          </c:tx>
          <c:marker>
            <c:symbol val="none"/>
          </c:marker>
          <c:cat>
            <c:numRef>
              <c:f>'f3'!$B$4:$R$4</c:f>
              <c:numCache>
                <c:formatCode>General</c:formatCode>
                <c:ptCount val="17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'f3'!$B$5:$C$5</c:f>
              <c:numCache>
                <c:formatCode>0</c:formatCode>
                <c:ptCount val="2"/>
                <c:pt idx="0">
                  <c:v>83.891666666666666</c:v>
                </c:pt>
                <c:pt idx="1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6D-4C40-8ACF-01EB78369E82}"/>
            </c:ext>
          </c:extLst>
        </c:ser>
        <c:ser>
          <c:idx val="1"/>
          <c:order val="1"/>
          <c:tx>
            <c:strRef>
              <c:f>'f3'!$A$6</c:f>
              <c:strCache>
                <c:ptCount val="1"/>
                <c:pt idx="0">
                  <c:v>Alim. Estero</c:v>
                </c:pt>
              </c:strCache>
            </c:strRef>
          </c:tx>
          <c:marker>
            <c:symbol val="none"/>
          </c:marker>
          <c:cat>
            <c:numRef>
              <c:f>'f3'!$B$4:$R$4</c:f>
              <c:numCache>
                <c:formatCode>General</c:formatCode>
                <c:ptCount val="17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'f3'!$B$7:$C$7</c:f>
              <c:numCache>
                <c:formatCode>0</c:formatCode>
                <c:ptCount val="2"/>
                <c:pt idx="0">
                  <c:v>88.558333333333337</c:v>
                </c:pt>
                <c:pt idx="1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6D-4C40-8ACF-01EB78369E82}"/>
            </c:ext>
          </c:extLst>
        </c:ser>
        <c:ser>
          <c:idx val="2"/>
          <c:order val="2"/>
          <c:tx>
            <c:strRef>
              <c:f>'f3'!$A$7</c:f>
              <c:strCache>
                <c:ptCount val="1"/>
                <c:pt idx="0">
                  <c:v>Bevande Estero</c:v>
                </c:pt>
              </c:strCache>
            </c:strRef>
          </c:tx>
          <c:marker>
            <c:symbol val="none"/>
          </c:marker>
          <c:cat>
            <c:numRef>
              <c:f>'f3'!$B$4:$R$4</c:f>
              <c:numCache>
                <c:formatCode>General</c:formatCode>
                <c:ptCount val="17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'f3'!$B$8:$C$8</c:f>
              <c:numCache>
                <c:formatCode>0</c:formatCode>
                <c:ptCount val="2"/>
                <c:pt idx="0">
                  <c:v>80.458333333333329</c:v>
                </c:pt>
                <c:pt idx="1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6D-4C40-8ACF-01EB78369E82}"/>
            </c:ext>
          </c:extLst>
        </c:ser>
        <c:ser>
          <c:idx val="3"/>
          <c:order val="3"/>
          <c:tx>
            <c:strRef>
              <c:f>'f3'!$A$8</c:f>
              <c:strCache>
                <c:ptCount val="1"/>
                <c:pt idx="0">
                  <c:v>Manif. Nazionale</c:v>
                </c:pt>
              </c:strCache>
            </c:strRef>
          </c:tx>
          <c:marker>
            <c:symbol val="none"/>
          </c:marker>
          <c:cat>
            <c:numRef>
              <c:f>'f3'!$B$4:$R$4</c:f>
              <c:numCache>
                <c:formatCode>General</c:formatCode>
                <c:ptCount val="17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'f3'!$B$9:$C$9</c:f>
              <c:numCache>
                <c:formatCode>0</c:formatCode>
                <c:ptCount val="2"/>
                <c:pt idx="0">
                  <c:v>94.36666666666666</c:v>
                </c:pt>
                <c:pt idx="1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56D-4C40-8ACF-01EB78369E82}"/>
            </c:ext>
          </c:extLst>
        </c:ser>
        <c:ser>
          <c:idx val="4"/>
          <c:order val="4"/>
          <c:tx>
            <c:strRef>
              <c:f>'f3'!$A$9</c:f>
              <c:strCache>
                <c:ptCount val="1"/>
                <c:pt idx="0">
                  <c:v>Alim. Nazionale</c:v>
                </c:pt>
              </c:strCache>
            </c:strRef>
          </c:tx>
          <c:marker>
            <c:symbol val="none"/>
          </c:marker>
          <c:cat>
            <c:numRef>
              <c:f>'f3'!$B$4:$R$4</c:f>
              <c:numCache>
                <c:formatCode>General</c:formatCode>
                <c:ptCount val="17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'f3'!$B$10:$C$10</c:f>
              <c:numCache>
                <c:formatCode>0</c:formatCode>
                <c:ptCount val="2"/>
                <c:pt idx="0">
                  <c:v>87.2</c:v>
                </c:pt>
                <c:pt idx="1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6D-4C40-8ACF-01EB78369E82}"/>
            </c:ext>
          </c:extLst>
        </c:ser>
        <c:ser>
          <c:idx val="5"/>
          <c:order val="5"/>
          <c:tx>
            <c:strRef>
              <c:f>'f3'!$A$10</c:f>
              <c:strCache>
                <c:ptCount val="1"/>
                <c:pt idx="0">
                  <c:v>Bevande Nazionale</c:v>
                </c:pt>
              </c:strCache>
            </c:strRef>
          </c:tx>
          <c:marker>
            <c:symbol val="none"/>
          </c:marker>
          <c:cat>
            <c:numRef>
              <c:f>'f3'!$B$4:$R$4</c:f>
              <c:numCache>
                <c:formatCode>General</c:formatCode>
                <c:ptCount val="17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'F1'!#REF!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56D-4C40-8ACF-01EB78369E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3451904"/>
        <c:axId val="193453440"/>
      </c:lineChart>
      <c:catAx>
        <c:axId val="193451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3453440"/>
        <c:crosses val="autoZero"/>
        <c:auto val="1"/>
        <c:lblAlgn val="ctr"/>
        <c:lblOffset val="100"/>
        <c:noMultiLvlLbl val="0"/>
      </c:catAx>
      <c:valAx>
        <c:axId val="193453440"/>
        <c:scaling>
          <c:orientation val="minMax"/>
          <c:min val="40"/>
        </c:scaling>
        <c:delete val="0"/>
        <c:axPos val="l"/>
        <c:majorGridlines/>
        <c:numFmt formatCode="0" sourceLinked="1"/>
        <c:majorTickMark val="out"/>
        <c:minorTickMark val="none"/>
        <c:tickLblPos val="nextTo"/>
        <c:crossAx val="193451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372703412073485E-2"/>
          <c:y val="0.15277777777777779"/>
          <c:w val="0.88396062992125979"/>
          <c:h val="0.79224482356372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'f3'!$B$66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'f3'!$A$67:$A$69</c:f>
              <c:numCache>
                <c:formatCode>General</c:formatCode>
                <c:ptCount val="3"/>
              </c:numCache>
            </c:numRef>
          </c:cat>
          <c:val>
            <c:numRef>
              <c:f>'f3'!$B$67:$B$69</c:f>
              <c:numCache>
                <c:formatCode>0.0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0-E563-4D37-A372-4365970A3235}"/>
            </c:ext>
          </c:extLst>
        </c:ser>
        <c:ser>
          <c:idx val="1"/>
          <c:order val="1"/>
          <c:tx>
            <c:strRef>
              <c:f>'f3'!$C$66</c:f>
              <c:strCache>
                <c:ptCount val="1"/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'f3'!$A$67:$A$69</c:f>
              <c:numCache>
                <c:formatCode>General</c:formatCode>
                <c:ptCount val="3"/>
              </c:numCache>
            </c:numRef>
          </c:cat>
          <c:val>
            <c:numRef>
              <c:f>'f3'!$C$67:$C$69</c:f>
              <c:numCache>
                <c:formatCode>0.0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1-E563-4D37-A372-4365970A3235}"/>
            </c:ext>
          </c:extLst>
        </c:ser>
        <c:ser>
          <c:idx val="2"/>
          <c:order val="2"/>
          <c:tx>
            <c:strRef>
              <c:f>'f3'!$D$66</c:f>
              <c:strCache>
                <c:ptCount val="1"/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'f3'!$A$67:$A$69</c:f>
              <c:numCache>
                <c:formatCode>General</c:formatCode>
                <c:ptCount val="3"/>
              </c:numCache>
            </c:numRef>
          </c:cat>
          <c:val>
            <c:numRef>
              <c:f>'f3'!$D$67:$D$69</c:f>
              <c:numCache>
                <c:formatCode>0.0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2-E563-4D37-A372-4365970A3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61768991"/>
        <c:axId val="861770655"/>
      </c:barChart>
      <c:catAx>
        <c:axId val="8617689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61770655"/>
        <c:crosses val="autoZero"/>
        <c:auto val="1"/>
        <c:lblAlgn val="ctr"/>
        <c:lblOffset val="100"/>
        <c:noMultiLvlLbl val="0"/>
      </c:catAx>
      <c:valAx>
        <c:axId val="861770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617689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4271207603903878"/>
          <c:y val="4.7762842775966138E-2"/>
          <c:w val="0.28613001044772318"/>
          <c:h val="6.31317549952720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'f4'!$A$1</c:f>
              <c:strCache>
                <c:ptCount val="1"/>
                <c:pt idx="0">
                  <c:v>Agricoltura, Silvicoltura e pesca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'f4'!$B$1</c:f>
              <c:numCache>
                <c:formatCode>0.0%</c:formatCode>
                <c:ptCount val="1"/>
                <c:pt idx="0">
                  <c:v>0.11600000000000001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03-4042-B3E7-1EA32B5B3C31}"/>
            </c:ext>
          </c:extLst>
        </c:ser>
        <c:ser>
          <c:idx val="1"/>
          <c:order val="1"/>
          <c:tx>
            <c:strRef>
              <c:f>'f4'!$A$2</c:f>
              <c:strCache>
                <c:ptCount val="1"/>
                <c:pt idx="0">
                  <c:v>Industria alimentare e bevande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'f4'!$B$2</c:f>
              <c:numCache>
                <c:formatCode>0.0%</c:formatCode>
                <c:ptCount val="1"/>
                <c:pt idx="0">
                  <c:v>0.28299999999999997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03-4042-B3E7-1EA32B5B3C31}"/>
            </c:ext>
          </c:extLst>
        </c:ser>
        <c:ser>
          <c:idx val="2"/>
          <c:order val="2"/>
          <c:tx>
            <c:strRef>
              <c:f>'f4'!$A$3</c:f>
              <c:strCache>
                <c:ptCount val="1"/>
                <c:pt idx="0">
                  <c:v>Intermediazione e commercio all'ingrosso prodotti alimentari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'f4'!$B$3</c:f>
              <c:numCache>
                <c:formatCode>0.0%</c:formatCode>
                <c:ptCount val="1"/>
                <c:pt idx="0">
                  <c:v>0.22900000000000001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003-4042-B3E7-1EA32B5B3C31}"/>
            </c:ext>
          </c:extLst>
        </c:ser>
        <c:ser>
          <c:idx val="3"/>
          <c:order val="3"/>
          <c:tx>
            <c:strRef>
              <c:f>'f4'!$A$4</c:f>
              <c:strCache>
                <c:ptCount val="1"/>
                <c:pt idx="0">
                  <c:v>Commercio al dettaglio prodotti alimentari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'f4'!$B$4</c:f>
              <c:numCache>
                <c:formatCode>0.0%</c:formatCode>
                <c:ptCount val="1"/>
                <c:pt idx="0">
                  <c:v>0.253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003-4042-B3E7-1EA32B5B3C31}"/>
            </c:ext>
          </c:extLst>
        </c:ser>
        <c:ser>
          <c:idx val="4"/>
          <c:order val="4"/>
          <c:tx>
            <c:strRef>
              <c:f>'f4'!$A$5</c:f>
              <c:strCache>
                <c:ptCount val="1"/>
                <c:pt idx="0">
                  <c:v>Ristorazione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'f4'!$B$5</c:f>
              <c:numCache>
                <c:formatCode>0.0%</c:formatCode>
                <c:ptCount val="1"/>
                <c:pt idx="0">
                  <c:v>0.11899999999999999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003-4042-B3E7-1EA32B5B3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24532751"/>
        <c:axId val="324551951"/>
      </c:barChart>
      <c:catAx>
        <c:axId val="32453275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24551951"/>
        <c:crosses val="autoZero"/>
        <c:auto val="1"/>
        <c:lblAlgn val="ctr"/>
        <c:lblOffset val="100"/>
        <c:noMultiLvlLbl val="0"/>
      </c:catAx>
      <c:valAx>
        <c:axId val="324551951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crossAx val="3245327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'f5'!$B$2</c:f>
              <c:strCache>
                <c:ptCount val="1"/>
                <c:pt idx="0">
                  <c:v>2024/2023 (%)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'f5'!$A$3:$A$8</c:f>
              <c:strCache>
                <c:ptCount val="6"/>
                <c:pt idx="0">
                  <c:v>Agricoltura, Silvicoltura e pesca</c:v>
                </c:pt>
                <c:pt idx="1">
                  <c:v>Industria alimentare e bevande</c:v>
                </c:pt>
                <c:pt idx="2">
                  <c:v>Intermediazione e commercio all'ingrosso prodotti alimentari</c:v>
                </c:pt>
                <c:pt idx="3">
                  <c:v>Commercio al dettaglio prodotti alimentari</c:v>
                </c:pt>
                <c:pt idx="4">
                  <c:v>Ristorazione</c:v>
                </c:pt>
                <c:pt idx="5">
                  <c:v>Totale</c:v>
                </c:pt>
              </c:strCache>
            </c:strRef>
          </c:cat>
          <c:val>
            <c:numRef>
              <c:f>'f5'!$B$3:$B$8</c:f>
              <c:numCache>
                <c:formatCode>0.0</c:formatCode>
                <c:ptCount val="6"/>
                <c:pt idx="0">
                  <c:v>4.9776242990485793</c:v>
                </c:pt>
                <c:pt idx="1">
                  <c:v>0.58209781963732576</c:v>
                </c:pt>
                <c:pt idx="2">
                  <c:v>0.25681490329962731</c:v>
                </c:pt>
                <c:pt idx="3">
                  <c:v>1.6056338028168966</c:v>
                </c:pt>
                <c:pt idx="4">
                  <c:v>3.9765770561618301</c:v>
                </c:pt>
                <c:pt idx="5">
                  <c:v>1.654732783772227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A6-490D-B46E-CDB871DB7E55}"/>
            </c:ext>
          </c:extLst>
        </c:ser>
        <c:ser>
          <c:idx val="1"/>
          <c:order val="1"/>
          <c:tx>
            <c:strRef>
              <c:f>'f5'!$C$2</c:f>
              <c:strCache>
                <c:ptCount val="1"/>
                <c:pt idx="0">
                  <c:v>2023/2022 (%)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'f5'!$A$3:$A$8</c:f>
              <c:strCache>
                <c:ptCount val="6"/>
                <c:pt idx="0">
                  <c:v>Agricoltura, Silvicoltura e pesca</c:v>
                </c:pt>
                <c:pt idx="1">
                  <c:v>Industria alimentare e bevande</c:v>
                </c:pt>
                <c:pt idx="2">
                  <c:v>Intermediazione e commercio all'ingrosso prodotti alimentari</c:v>
                </c:pt>
                <c:pt idx="3">
                  <c:v>Commercio al dettaglio prodotti alimentari</c:v>
                </c:pt>
                <c:pt idx="4">
                  <c:v>Ristorazione</c:v>
                </c:pt>
                <c:pt idx="5">
                  <c:v>Totale</c:v>
                </c:pt>
              </c:strCache>
            </c:strRef>
          </c:cat>
          <c:val>
            <c:numRef>
              <c:f>'f5'!$C$3:$C$8</c:f>
              <c:numCache>
                <c:formatCode>0.0</c:formatCode>
                <c:ptCount val="6"/>
                <c:pt idx="0">
                  <c:v>1.9817221531428346</c:v>
                </c:pt>
                <c:pt idx="1">
                  <c:v>9.096521739978062</c:v>
                </c:pt>
                <c:pt idx="2">
                  <c:v>-0.2490920158813584</c:v>
                </c:pt>
                <c:pt idx="3">
                  <c:v>11.430031122181724</c:v>
                </c:pt>
                <c:pt idx="4">
                  <c:v>14.268580171458581</c:v>
                </c:pt>
                <c:pt idx="5">
                  <c:v>7.0580323114009191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A6-490D-B46E-CDB871DB7E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24616751"/>
        <c:axId val="324617231"/>
      </c:barChart>
      <c:catAx>
        <c:axId val="3246167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4617231"/>
        <c:crosses val="autoZero"/>
        <c:auto val="1"/>
        <c:lblAlgn val="ctr"/>
        <c:lblOffset val="100"/>
        <c:noMultiLvlLbl val="0"/>
      </c:catAx>
      <c:valAx>
        <c:axId val="324617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461675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05E-4E8E-B4A4-F76F59861C9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05E-4E8E-B4A4-F76F59861C9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05E-4E8E-B4A4-F76F59861C9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'f6'!$A$24:$A$26</c:f>
              <c:strCache>
                <c:ptCount val="3"/>
                <c:pt idx="0">
                  <c:v>NORD</c:v>
                </c:pt>
                <c:pt idx="1">
                  <c:v>CENTRO</c:v>
                </c:pt>
                <c:pt idx="2">
                  <c:v>SUD e ISOLE</c:v>
                </c:pt>
              </c:strCache>
            </c:strRef>
          </c:cat>
          <c:val>
            <c:numRef>
              <c:f>'f6'!$C$24:$C$26</c:f>
              <c:numCache>
                <c:formatCode>0.0%</c:formatCode>
                <c:ptCount val="3"/>
                <c:pt idx="0">
                  <c:v>0.562392341943319</c:v>
                </c:pt>
                <c:pt idx="1">
                  <c:v>0.16905955042310064</c:v>
                </c:pt>
                <c:pt idx="2">
                  <c:v>0.26854810763358045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05E-4E8E-B4A4-F76F59861C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19050">
              <a:solidFill>
                <a:schemeClr val="lt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'f7'!$E$5:$E$7</c:f>
              <c:strCache>
                <c:ptCount val="3"/>
                <c:pt idx="0">
                  <c:v>SUD e ISOLE</c:v>
                </c:pt>
                <c:pt idx="1">
                  <c:v>NORD</c:v>
                </c:pt>
                <c:pt idx="2">
                  <c:v>CENTRO</c:v>
                </c:pt>
              </c:strCache>
            </c:strRef>
          </c:cat>
          <c:val>
            <c:numRef>
              <c:f>'f7'!$G$5:$G$7</c:f>
              <c:numCache>
                <c:formatCode>0.0%</c:formatCode>
                <c:ptCount val="3"/>
                <c:pt idx="0">
                  <c:v>0.29253603765027564</c:v>
                </c:pt>
                <c:pt idx="1">
                  <c:v>0.15286454154680501</c:v>
                </c:pt>
                <c:pt idx="2">
                  <c:v>0.11864031345482397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87-4A92-B317-D8D111A7F6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14168944"/>
        <c:axId val="1614169424"/>
      </c:barChart>
      <c:catAx>
        <c:axId val="1614168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14169424"/>
        <c:crosses val="autoZero"/>
        <c:auto val="1"/>
        <c:lblAlgn val="ctr"/>
        <c:lblOffset val="100"/>
        <c:noMultiLvlLbl val="0"/>
      </c:catAx>
      <c:valAx>
        <c:axId val="1614169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614168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35000"/>
          <a:lumOff val="6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/>
    <cs:fontRef idx="minor">
      <a:schemeClr val="dk1"/>
    </cs:fontRef>
    <cs:spPr>
      <a:noFill/>
      <a:ln w="25400" cap="flat" cmpd="sng" algn="ctr">
        <a:solidFill>
          <a:schemeClr val="phClr"/>
        </a:solidFill>
        <a:miter lim="800000"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flat" cmpd="sng" algn="ctr">
        <a:solidFill>
          <a:schemeClr val="phClr"/>
        </a:solidFill>
        <a:miter lim="800000"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1"/>
    <cs:effectRef idx="0"/>
    <cs:fontRef idx="minor">
      <a:schemeClr val="tx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4" Type="http://schemas.openxmlformats.org/officeDocument/2006/relationships/chart" Target="../charts/chart1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8</xdr:row>
      <xdr:rowOff>0</xdr:rowOff>
    </xdr:from>
    <xdr:to>
      <xdr:col>6</xdr:col>
      <xdr:colOff>774700</xdr:colOff>
      <xdr:row>22</xdr:row>
      <xdr:rowOff>76200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A5F74D5-63D5-4A11-B9FC-5EFA4E2DA8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25400</xdr:colOff>
      <xdr:row>4</xdr:row>
      <xdr:rowOff>22225</xdr:rowOff>
    </xdr:from>
    <xdr:to>
      <xdr:col>17</xdr:col>
      <xdr:colOff>139700</xdr:colOff>
      <xdr:row>28</xdr:row>
      <xdr:rowOff>22225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5FD80E7-D274-3449-A13B-383C45ECCE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15</xdr:row>
      <xdr:rowOff>61545</xdr:rowOff>
    </xdr:from>
    <xdr:to>
      <xdr:col>5</xdr:col>
      <xdr:colOff>1447800</xdr:colOff>
      <xdr:row>39</xdr:row>
      <xdr:rowOff>112345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7135876-3C9B-1144-92E7-E6A7E5030B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7938</xdr:colOff>
      <xdr:row>18</xdr:row>
      <xdr:rowOff>32144</xdr:rowOff>
    </xdr:from>
    <xdr:to>
      <xdr:col>4</xdr:col>
      <xdr:colOff>915081</xdr:colOff>
      <xdr:row>48</xdr:row>
      <xdr:rowOff>73286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248CFEE-D12C-344A-B3F0-78692D831C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7937</xdr:colOff>
      <xdr:row>28</xdr:row>
      <xdr:rowOff>24870</xdr:rowOff>
    </xdr:from>
    <xdr:to>
      <xdr:col>8</xdr:col>
      <xdr:colOff>221721</xdr:colOff>
      <xdr:row>49</xdr:row>
      <xdr:rowOff>113771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C893A28-A4F7-5641-BD2C-56194B2504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10</xdr:col>
      <xdr:colOff>66674</xdr:colOff>
      <xdr:row>43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E00EE3C-601A-3B43-9EF8-DFC6633F19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0</xdr:colOff>
      <xdr:row>20</xdr:row>
      <xdr:rowOff>0</xdr:rowOff>
    </xdr:from>
    <xdr:to>
      <xdr:col>22</xdr:col>
      <xdr:colOff>66674</xdr:colOff>
      <xdr:row>43</xdr:row>
      <xdr:rowOff>9525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630AD435-03CC-3A4F-88C7-9EF7C5FB07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109536</xdr:colOff>
      <xdr:row>14</xdr:row>
      <xdr:rowOff>63500</xdr:rowOff>
    </xdr:from>
    <xdr:to>
      <xdr:col>8</xdr:col>
      <xdr:colOff>112713</xdr:colOff>
      <xdr:row>36</xdr:row>
      <xdr:rowOff>125411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9D63353-1EDE-B845-802C-BA1276B118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819150</xdr:colOff>
      <xdr:row>1</xdr:row>
      <xdr:rowOff>165100</xdr:rowOff>
    </xdr:from>
    <xdr:to>
      <xdr:col>11</xdr:col>
      <xdr:colOff>571500</xdr:colOff>
      <xdr:row>22</xdr:row>
      <xdr:rowOff>12700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8C409C6-CBD3-4246-A054-AB7E5F09B6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33019</xdr:colOff>
      <xdr:row>17</xdr:row>
      <xdr:rowOff>29526</xdr:rowOff>
    </xdr:from>
    <xdr:to>
      <xdr:col>11</xdr:col>
      <xdr:colOff>288925</xdr:colOff>
      <xdr:row>41</xdr:row>
      <xdr:rowOff>41276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9B050D6-604F-47DE-8072-F9A4E3CDB7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95</xdr:row>
      <xdr:rowOff>152400</xdr:rowOff>
    </xdr:from>
    <xdr:to>
      <xdr:col>16</xdr:col>
      <xdr:colOff>0</xdr:colOff>
      <xdr:row>124</xdr:row>
      <xdr:rowOff>48579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6337DCAB-91CF-4CD7-B8C8-327AA7766F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70</xdr:row>
      <xdr:rowOff>118110</xdr:rowOff>
    </xdr:from>
    <xdr:to>
      <xdr:col>5</xdr:col>
      <xdr:colOff>327660</xdr:colOff>
      <xdr:row>90</xdr:row>
      <xdr:rowOff>160020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B858DAB4-EC70-47B5-82A4-4CBB5DC925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9</xdr:row>
      <xdr:rowOff>14288</xdr:rowOff>
    </xdr:from>
    <xdr:to>
      <xdr:col>2</xdr:col>
      <xdr:colOff>53974</xdr:colOff>
      <xdr:row>23</xdr:row>
      <xdr:rowOff>179388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9722406-9293-44DF-B66A-1833D2EBC5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14</xdr:row>
      <xdr:rowOff>57150</xdr:rowOff>
    </xdr:from>
    <xdr:to>
      <xdr:col>3</xdr:col>
      <xdr:colOff>1047750</xdr:colOff>
      <xdr:row>31</xdr:row>
      <xdr:rowOff>12700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BD18AAF-63F3-484B-86F6-29103143B4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15875</xdr:colOff>
      <xdr:row>14</xdr:row>
      <xdr:rowOff>15875</xdr:rowOff>
    </xdr:from>
    <xdr:to>
      <xdr:col>10</xdr:col>
      <xdr:colOff>320676</xdr:colOff>
      <xdr:row>28</xdr:row>
      <xdr:rowOff>180975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4E7472A-E4EF-4F68-BAAC-A3BD075839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565150</xdr:colOff>
      <xdr:row>10</xdr:row>
      <xdr:rowOff>30163</xdr:rowOff>
    </xdr:from>
    <xdr:to>
      <xdr:col>12</xdr:col>
      <xdr:colOff>63500</xdr:colOff>
      <xdr:row>27</xdr:row>
      <xdr:rowOff>155575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4167F584-1582-4E55-9094-C167350CEC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251460</xdr:colOff>
      <xdr:row>72</xdr:row>
      <xdr:rowOff>87630</xdr:rowOff>
    </xdr:from>
    <xdr:to>
      <xdr:col>7</xdr:col>
      <xdr:colOff>0</xdr:colOff>
      <xdr:row>93</xdr:row>
      <xdr:rowOff>137160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C21909F-50C5-4831-8DED-B28F7C806F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975360</xdr:colOff>
      <xdr:row>122</xdr:row>
      <xdr:rowOff>110490</xdr:rowOff>
    </xdr:from>
    <xdr:to>
      <xdr:col>7</xdr:col>
      <xdr:colOff>0</xdr:colOff>
      <xdr:row>150</xdr:row>
      <xdr:rowOff>60960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5731F9B-E43F-47A8-BBE4-72B586083C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815340</xdr:colOff>
      <xdr:row>43</xdr:row>
      <xdr:rowOff>102870</xdr:rowOff>
    </xdr:from>
    <xdr:to>
      <xdr:col>6</xdr:col>
      <xdr:colOff>975360</xdr:colOff>
      <xdr:row>61</xdr:row>
      <xdr:rowOff>68580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5A702A79-E62E-463F-BBEC-AE250A40D8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34924</xdr:colOff>
      <xdr:row>8</xdr:row>
      <xdr:rowOff>12701</xdr:rowOff>
    </xdr:from>
    <xdr:to>
      <xdr:col>12</xdr:col>
      <xdr:colOff>927099</xdr:colOff>
      <xdr:row>26</xdr:row>
      <xdr:rowOff>50801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2B490954-C3FB-4CC5-9D2C-39D307986A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22225</xdr:colOff>
      <xdr:row>4</xdr:row>
      <xdr:rowOff>15875</xdr:rowOff>
    </xdr:from>
    <xdr:to>
      <xdr:col>18</xdr:col>
      <xdr:colOff>565150</xdr:colOff>
      <xdr:row>33</xdr:row>
      <xdr:rowOff>79375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D46F312-A05C-42D1-B2CA-1EEDC0E476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C769C1C-18D1-471A-A295-EDEB943514A4}" name="Tabella13" displayName="Tabella13" ref="A1:B18" totalsRowShown="0">
  <sortState xmlns:xlrd2="http://schemas.microsoft.com/office/spreadsheetml/2017/richdata2" ref="A2:B18">
    <sortCondition ref="A2:A18"/>
  </sortState>
  <tableColumns count="2">
    <tableColumn id="1" xr3:uid="{C90ED066-D8C0-4631-9A8C-73223ED7F2B9}" name="Stati Membri"/>
    <tableColumn id="2" xr3:uid="{26F56671-8899-4E32-AE23-458080EED280}" name="Valore della bioeconomia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9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3.xm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4CF79-AD18-478F-A270-730E3D70DC3F}">
  <dimension ref="A1:H20"/>
  <sheetViews>
    <sheetView tabSelected="1" zoomScale="80" zoomScaleNormal="80" workbookViewId="0">
      <selection activeCell="A2" sqref="A2"/>
    </sheetView>
  </sheetViews>
  <sheetFormatPr defaultColWidth="8.81640625" defaultRowHeight="14.5" x14ac:dyDescent="0.35"/>
  <cols>
    <col min="1" max="1" width="14.453125" style="1" customWidth="1"/>
    <col min="2" max="4" width="8.81640625" style="1"/>
    <col min="5" max="5" width="5.453125" style="1" customWidth="1"/>
    <col min="6" max="6" width="11" style="1" customWidth="1"/>
    <col min="7" max="7" width="11.54296875" style="1" customWidth="1"/>
    <col min="8" max="8" width="11.453125" style="1" customWidth="1"/>
    <col min="9" max="16384" width="8.81640625" style="1"/>
  </cols>
  <sheetData>
    <row r="1" spans="1:8" x14ac:dyDescent="0.35">
      <c r="A1" s="1" t="s">
        <v>564</v>
      </c>
    </row>
    <row r="2" spans="1:8" x14ac:dyDescent="0.35">
      <c r="A2" s="2"/>
      <c r="B2" s="2"/>
      <c r="C2" s="2"/>
      <c r="D2" s="2"/>
      <c r="E2" s="2"/>
      <c r="F2" s="2"/>
      <c r="G2" s="2"/>
      <c r="H2" s="2"/>
    </row>
    <row r="3" spans="1:8" ht="31" x14ac:dyDescent="0.35">
      <c r="A3" s="3" t="s">
        <v>0</v>
      </c>
      <c r="B3" s="4" t="s">
        <v>1</v>
      </c>
      <c r="C3" s="4" t="s">
        <v>1</v>
      </c>
      <c r="D3" s="4" t="s">
        <v>1</v>
      </c>
      <c r="E3" s="4"/>
      <c r="F3" s="3" t="s">
        <v>589</v>
      </c>
      <c r="G3" s="3" t="s">
        <v>589</v>
      </c>
      <c r="H3" s="3" t="s">
        <v>589</v>
      </c>
    </row>
    <row r="4" spans="1:8" x14ac:dyDescent="0.35">
      <c r="A4" s="5"/>
      <c r="B4" s="6">
        <v>2022</v>
      </c>
      <c r="C4" s="6">
        <v>2023</v>
      </c>
      <c r="D4" s="6">
        <v>2024</v>
      </c>
      <c r="E4" s="7"/>
      <c r="F4" s="6">
        <v>2022</v>
      </c>
      <c r="G4" s="6">
        <v>2023</v>
      </c>
      <c r="H4" s="6">
        <v>2024</v>
      </c>
    </row>
    <row r="5" spans="1:8" ht="29" x14ac:dyDescent="0.35">
      <c r="A5" s="8" t="s">
        <v>2</v>
      </c>
      <c r="B5" s="9">
        <v>3.6</v>
      </c>
      <c r="C5" s="9">
        <v>3.5</v>
      </c>
      <c r="D5" s="9" t="s">
        <v>3</v>
      </c>
      <c r="E5" s="9"/>
      <c r="F5" s="9" t="s">
        <v>4</v>
      </c>
      <c r="G5" s="9" t="s">
        <v>5</v>
      </c>
      <c r="H5" s="9" t="s">
        <v>6</v>
      </c>
    </row>
    <row r="6" spans="1:8" x14ac:dyDescent="0.35">
      <c r="A6" s="8" t="s">
        <v>7</v>
      </c>
      <c r="B6" s="9" t="s">
        <v>8</v>
      </c>
      <c r="C6" s="9" t="s">
        <v>9</v>
      </c>
      <c r="D6" s="9" t="s">
        <v>10</v>
      </c>
      <c r="E6" s="9"/>
      <c r="F6" s="9" t="s">
        <v>11</v>
      </c>
      <c r="G6" s="9" t="s">
        <v>12</v>
      </c>
      <c r="H6" s="9" t="s">
        <v>13</v>
      </c>
    </row>
    <row r="7" spans="1:8" x14ac:dyDescent="0.35">
      <c r="A7" s="10" t="s">
        <v>14</v>
      </c>
      <c r="B7" s="9" t="s">
        <v>15</v>
      </c>
      <c r="C7" s="9" t="s">
        <v>8</v>
      </c>
      <c r="D7" s="9" t="s">
        <v>16</v>
      </c>
      <c r="E7" s="9"/>
      <c r="F7" s="9" t="s">
        <v>5</v>
      </c>
      <c r="G7" s="9" t="s">
        <v>17</v>
      </c>
      <c r="H7" s="9" t="s">
        <v>15</v>
      </c>
    </row>
    <row r="8" spans="1:8" x14ac:dyDescent="0.35">
      <c r="A8" s="10" t="s">
        <v>18</v>
      </c>
      <c r="B8" s="9" t="s">
        <v>19</v>
      </c>
      <c r="C8" s="9" t="s">
        <v>20</v>
      </c>
      <c r="D8" s="9" t="s">
        <v>21</v>
      </c>
      <c r="E8" s="9"/>
      <c r="F8" s="9" t="s">
        <v>22</v>
      </c>
      <c r="G8" s="9" t="s">
        <v>23</v>
      </c>
      <c r="H8" s="9" t="s">
        <v>24</v>
      </c>
    </row>
    <row r="9" spans="1:8" x14ac:dyDescent="0.35">
      <c r="A9" s="10" t="s">
        <v>25</v>
      </c>
      <c r="B9" s="9" t="s">
        <v>21</v>
      </c>
      <c r="C9" s="9" t="s">
        <v>26</v>
      </c>
      <c r="D9" s="9" t="s">
        <v>27</v>
      </c>
      <c r="E9" s="9"/>
      <c r="F9" s="9" t="s">
        <v>15</v>
      </c>
      <c r="G9" s="9" t="s">
        <v>3</v>
      </c>
      <c r="H9" s="9" t="s">
        <v>28</v>
      </c>
    </row>
    <row r="10" spans="1:8" x14ac:dyDescent="0.35">
      <c r="A10" s="10" t="s">
        <v>29</v>
      </c>
      <c r="B10" s="9" t="s">
        <v>30</v>
      </c>
      <c r="C10" s="9" t="s">
        <v>31</v>
      </c>
      <c r="D10" s="9" t="s">
        <v>32</v>
      </c>
      <c r="E10" s="9"/>
      <c r="F10" s="9" t="s">
        <v>33</v>
      </c>
      <c r="G10" s="9" t="s">
        <v>11</v>
      </c>
      <c r="H10" s="9" t="s">
        <v>15</v>
      </c>
    </row>
    <row r="11" spans="1:8" ht="43.5" x14ac:dyDescent="0.35">
      <c r="A11" s="8" t="s">
        <v>34</v>
      </c>
      <c r="B11" s="9" t="s">
        <v>35</v>
      </c>
      <c r="C11" s="9" t="s">
        <v>36</v>
      </c>
      <c r="D11" s="9" t="s">
        <v>37</v>
      </c>
      <c r="E11" s="9"/>
      <c r="F11" s="9" t="s">
        <v>38</v>
      </c>
      <c r="G11" s="9" t="s">
        <v>39</v>
      </c>
      <c r="H11" s="9" t="s">
        <v>40</v>
      </c>
    </row>
    <row r="12" spans="1:8" x14ac:dyDescent="0.35">
      <c r="A12" s="10" t="s">
        <v>41</v>
      </c>
      <c r="B12" s="9" t="s">
        <v>42</v>
      </c>
      <c r="C12" s="9" t="s">
        <v>43</v>
      </c>
      <c r="D12" s="9" t="s">
        <v>19</v>
      </c>
      <c r="E12" s="9"/>
      <c r="F12" s="9" t="s">
        <v>44</v>
      </c>
      <c r="G12" s="9" t="s">
        <v>12</v>
      </c>
      <c r="H12" s="9" t="s">
        <v>45</v>
      </c>
    </row>
    <row r="13" spans="1:8" x14ac:dyDescent="0.35">
      <c r="A13" s="10" t="s">
        <v>46</v>
      </c>
      <c r="B13" s="9" t="s">
        <v>47</v>
      </c>
      <c r="C13" s="9" t="s">
        <v>23</v>
      </c>
      <c r="D13" s="9" t="s">
        <v>48</v>
      </c>
      <c r="E13" s="9"/>
      <c r="F13" s="9" t="s">
        <v>49</v>
      </c>
      <c r="G13" s="9" t="s">
        <v>27</v>
      </c>
      <c r="H13" s="9" t="s">
        <v>27</v>
      </c>
    </row>
    <row r="14" spans="1:8" x14ac:dyDescent="0.35">
      <c r="A14" s="10" t="s">
        <v>50</v>
      </c>
      <c r="B14" s="9" t="s">
        <v>51</v>
      </c>
      <c r="C14" s="9" t="s">
        <v>52</v>
      </c>
      <c r="D14" s="9" t="s">
        <v>53</v>
      </c>
      <c r="E14" s="9"/>
      <c r="F14" s="9" t="s">
        <v>53</v>
      </c>
      <c r="G14" s="9" t="s">
        <v>6</v>
      </c>
      <c r="H14" s="9" t="s">
        <v>54</v>
      </c>
    </row>
    <row r="15" spans="1:8" x14ac:dyDescent="0.35">
      <c r="A15" s="11" t="s">
        <v>55</v>
      </c>
      <c r="B15" s="12" t="s">
        <v>56</v>
      </c>
      <c r="C15" s="12" t="s">
        <v>35</v>
      </c>
      <c r="D15" s="12" t="s">
        <v>37</v>
      </c>
      <c r="E15" s="12"/>
      <c r="F15" s="12" t="s">
        <v>57</v>
      </c>
      <c r="G15" s="12" t="s">
        <v>58</v>
      </c>
      <c r="H15" s="12" t="s">
        <v>59</v>
      </c>
    </row>
    <row r="17" spans="1:1" x14ac:dyDescent="0.35">
      <c r="A17" s="1" t="s">
        <v>60</v>
      </c>
    </row>
    <row r="18" spans="1:1" x14ac:dyDescent="0.35">
      <c r="A18" s="1" t="s">
        <v>61</v>
      </c>
    </row>
    <row r="19" spans="1:1" x14ac:dyDescent="0.35">
      <c r="A19" s="1" t="s">
        <v>62</v>
      </c>
    </row>
    <row r="20" spans="1:1" ht="16.5" x14ac:dyDescent="0.35">
      <c r="A20" s="1" t="s">
        <v>590</v>
      </c>
    </row>
  </sheetData>
  <pageMargins left="0.7" right="0.7" top="0.75" bottom="0.75" header="0.3" footer="0.3"/>
  <pageSetup paperSize="9" orientation="portrait" r:id="rId1"/>
  <ignoredErrors>
    <ignoredError sqref="F6:H15 B6:D15 D5:H5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97224-E59E-4754-AFBE-7F3995BD9133}">
  <dimension ref="A1:K10"/>
  <sheetViews>
    <sheetView zoomScale="80" zoomScaleNormal="80" workbookViewId="0">
      <selection activeCell="A2" sqref="A2"/>
    </sheetView>
  </sheetViews>
  <sheetFormatPr defaultColWidth="8.81640625" defaultRowHeight="14.5" x14ac:dyDescent="0.35"/>
  <cols>
    <col min="1" max="1" width="19.26953125" style="13" customWidth="1"/>
    <col min="2" max="5" width="9.1796875" style="13"/>
    <col min="6" max="9" width="9.1796875" style="13" customWidth="1"/>
    <col min="10" max="256" width="9.1796875" style="13"/>
    <col min="257" max="257" width="46.81640625" style="13" customWidth="1"/>
    <col min="258" max="261" width="9.1796875" style="13"/>
    <col min="262" max="265" width="9.1796875" style="13" customWidth="1"/>
    <col min="266" max="512" width="9.1796875" style="13"/>
    <col min="513" max="513" width="46.81640625" style="13" customWidth="1"/>
    <col min="514" max="517" width="9.1796875" style="13"/>
    <col min="518" max="521" width="9.1796875" style="13" customWidth="1"/>
    <col min="522" max="768" width="9.1796875" style="13"/>
    <col min="769" max="769" width="46.81640625" style="13" customWidth="1"/>
    <col min="770" max="773" width="9.1796875" style="13"/>
    <col min="774" max="777" width="9.1796875" style="13" customWidth="1"/>
    <col min="778" max="1024" width="9.1796875" style="13"/>
    <col min="1025" max="1025" width="46.81640625" style="13" customWidth="1"/>
    <col min="1026" max="1029" width="9.1796875" style="13"/>
    <col min="1030" max="1033" width="9.1796875" style="13" customWidth="1"/>
    <col min="1034" max="1280" width="9.1796875" style="13"/>
    <col min="1281" max="1281" width="46.81640625" style="13" customWidth="1"/>
    <col min="1282" max="1285" width="9.1796875" style="13"/>
    <col min="1286" max="1289" width="9.1796875" style="13" customWidth="1"/>
    <col min="1290" max="1536" width="9.1796875" style="13"/>
    <col min="1537" max="1537" width="46.81640625" style="13" customWidth="1"/>
    <col min="1538" max="1541" width="9.1796875" style="13"/>
    <col min="1542" max="1545" width="9.1796875" style="13" customWidth="1"/>
    <col min="1546" max="1792" width="9.1796875" style="13"/>
    <col min="1793" max="1793" width="46.81640625" style="13" customWidth="1"/>
    <col min="1794" max="1797" width="9.1796875" style="13"/>
    <col min="1798" max="1801" width="9.1796875" style="13" customWidth="1"/>
    <col min="1802" max="2048" width="9.1796875" style="13"/>
    <col min="2049" max="2049" width="46.81640625" style="13" customWidth="1"/>
    <col min="2050" max="2053" width="9.1796875" style="13"/>
    <col min="2054" max="2057" width="9.1796875" style="13" customWidth="1"/>
    <col min="2058" max="2304" width="9.1796875" style="13"/>
    <col min="2305" max="2305" width="46.81640625" style="13" customWidth="1"/>
    <col min="2306" max="2309" width="9.1796875" style="13"/>
    <col min="2310" max="2313" width="9.1796875" style="13" customWidth="1"/>
    <col min="2314" max="2560" width="9.1796875" style="13"/>
    <col min="2561" max="2561" width="46.81640625" style="13" customWidth="1"/>
    <col min="2562" max="2565" width="9.1796875" style="13"/>
    <col min="2566" max="2569" width="9.1796875" style="13" customWidth="1"/>
    <col min="2570" max="2816" width="9.1796875" style="13"/>
    <col min="2817" max="2817" width="46.81640625" style="13" customWidth="1"/>
    <col min="2818" max="2821" width="9.1796875" style="13"/>
    <col min="2822" max="2825" width="9.1796875" style="13" customWidth="1"/>
    <col min="2826" max="3072" width="9.1796875" style="13"/>
    <col min="3073" max="3073" width="46.81640625" style="13" customWidth="1"/>
    <col min="3074" max="3077" width="9.1796875" style="13"/>
    <col min="3078" max="3081" width="9.1796875" style="13" customWidth="1"/>
    <col min="3082" max="3328" width="9.1796875" style="13"/>
    <col min="3329" max="3329" width="46.81640625" style="13" customWidth="1"/>
    <col min="3330" max="3333" width="9.1796875" style="13"/>
    <col min="3334" max="3337" width="9.1796875" style="13" customWidth="1"/>
    <col min="3338" max="3584" width="9.1796875" style="13"/>
    <col min="3585" max="3585" width="46.81640625" style="13" customWidth="1"/>
    <col min="3586" max="3589" width="9.1796875" style="13"/>
    <col min="3590" max="3593" width="9.1796875" style="13" customWidth="1"/>
    <col min="3594" max="3840" width="9.1796875" style="13"/>
    <col min="3841" max="3841" width="46.81640625" style="13" customWidth="1"/>
    <col min="3842" max="3845" width="9.1796875" style="13"/>
    <col min="3846" max="3849" width="9.1796875" style="13" customWidth="1"/>
    <col min="3850" max="4096" width="9.1796875" style="13"/>
    <col min="4097" max="4097" width="46.81640625" style="13" customWidth="1"/>
    <col min="4098" max="4101" width="9.1796875" style="13"/>
    <col min="4102" max="4105" width="9.1796875" style="13" customWidth="1"/>
    <col min="4106" max="4352" width="9.1796875" style="13"/>
    <col min="4353" max="4353" width="46.81640625" style="13" customWidth="1"/>
    <col min="4354" max="4357" width="9.1796875" style="13"/>
    <col min="4358" max="4361" width="9.1796875" style="13" customWidth="1"/>
    <col min="4362" max="4608" width="9.1796875" style="13"/>
    <col min="4609" max="4609" width="46.81640625" style="13" customWidth="1"/>
    <col min="4610" max="4613" width="9.1796875" style="13"/>
    <col min="4614" max="4617" width="9.1796875" style="13" customWidth="1"/>
    <col min="4618" max="4864" width="9.1796875" style="13"/>
    <col min="4865" max="4865" width="46.81640625" style="13" customWidth="1"/>
    <col min="4866" max="4869" width="9.1796875" style="13"/>
    <col min="4870" max="4873" width="9.1796875" style="13" customWidth="1"/>
    <col min="4874" max="5120" width="9.1796875" style="13"/>
    <col min="5121" max="5121" width="46.81640625" style="13" customWidth="1"/>
    <col min="5122" max="5125" width="9.1796875" style="13"/>
    <col min="5126" max="5129" width="9.1796875" style="13" customWidth="1"/>
    <col min="5130" max="5376" width="9.1796875" style="13"/>
    <col min="5377" max="5377" width="46.81640625" style="13" customWidth="1"/>
    <col min="5378" max="5381" width="9.1796875" style="13"/>
    <col min="5382" max="5385" width="9.1796875" style="13" customWidth="1"/>
    <col min="5386" max="5632" width="9.1796875" style="13"/>
    <col min="5633" max="5633" width="46.81640625" style="13" customWidth="1"/>
    <col min="5634" max="5637" width="9.1796875" style="13"/>
    <col min="5638" max="5641" width="9.1796875" style="13" customWidth="1"/>
    <col min="5642" max="5888" width="9.1796875" style="13"/>
    <col min="5889" max="5889" width="46.81640625" style="13" customWidth="1"/>
    <col min="5890" max="5893" width="9.1796875" style="13"/>
    <col min="5894" max="5897" width="9.1796875" style="13" customWidth="1"/>
    <col min="5898" max="6144" width="9.1796875" style="13"/>
    <col min="6145" max="6145" width="46.81640625" style="13" customWidth="1"/>
    <col min="6146" max="6149" width="9.1796875" style="13"/>
    <col min="6150" max="6153" width="9.1796875" style="13" customWidth="1"/>
    <col min="6154" max="6400" width="9.1796875" style="13"/>
    <col min="6401" max="6401" width="46.81640625" style="13" customWidth="1"/>
    <col min="6402" max="6405" width="9.1796875" style="13"/>
    <col min="6406" max="6409" width="9.1796875" style="13" customWidth="1"/>
    <col min="6410" max="6656" width="9.1796875" style="13"/>
    <col min="6657" max="6657" width="46.81640625" style="13" customWidth="1"/>
    <col min="6658" max="6661" width="9.1796875" style="13"/>
    <col min="6662" max="6665" width="9.1796875" style="13" customWidth="1"/>
    <col min="6666" max="6912" width="9.1796875" style="13"/>
    <col min="6913" max="6913" width="46.81640625" style="13" customWidth="1"/>
    <col min="6914" max="6917" width="9.1796875" style="13"/>
    <col min="6918" max="6921" width="9.1796875" style="13" customWidth="1"/>
    <col min="6922" max="7168" width="9.1796875" style="13"/>
    <col min="7169" max="7169" width="46.81640625" style="13" customWidth="1"/>
    <col min="7170" max="7173" width="9.1796875" style="13"/>
    <col min="7174" max="7177" width="9.1796875" style="13" customWidth="1"/>
    <col min="7178" max="7424" width="9.1796875" style="13"/>
    <col min="7425" max="7425" width="46.81640625" style="13" customWidth="1"/>
    <col min="7426" max="7429" width="9.1796875" style="13"/>
    <col min="7430" max="7433" width="9.1796875" style="13" customWidth="1"/>
    <col min="7434" max="7680" width="9.1796875" style="13"/>
    <col min="7681" max="7681" width="46.81640625" style="13" customWidth="1"/>
    <col min="7682" max="7685" width="9.1796875" style="13"/>
    <col min="7686" max="7689" width="9.1796875" style="13" customWidth="1"/>
    <col min="7690" max="7936" width="9.1796875" style="13"/>
    <col min="7937" max="7937" width="46.81640625" style="13" customWidth="1"/>
    <col min="7938" max="7941" width="9.1796875" style="13"/>
    <col min="7942" max="7945" width="9.1796875" style="13" customWidth="1"/>
    <col min="7946" max="8192" width="9.1796875" style="13"/>
    <col min="8193" max="8193" width="46.81640625" style="13" customWidth="1"/>
    <col min="8194" max="8197" width="9.1796875" style="13"/>
    <col min="8198" max="8201" width="9.1796875" style="13" customWidth="1"/>
    <col min="8202" max="8448" width="9.1796875" style="13"/>
    <col min="8449" max="8449" width="46.81640625" style="13" customWidth="1"/>
    <col min="8450" max="8453" width="9.1796875" style="13"/>
    <col min="8454" max="8457" width="9.1796875" style="13" customWidth="1"/>
    <col min="8458" max="8704" width="9.1796875" style="13"/>
    <col min="8705" max="8705" width="46.81640625" style="13" customWidth="1"/>
    <col min="8706" max="8709" width="9.1796875" style="13"/>
    <col min="8710" max="8713" width="9.1796875" style="13" customWidth="1"/>
    <col min="8714" max="8960" width="9.1796875" style="13"/>
    <col min="8961" max="8961" width="46.81640625" style="13" customWidth="1"/>
    <col min="8962" max="8965" width="9.1796875" style="13"/>
    <col min="8966" max="8969" width="9.1796875" style="13" customWidth="1"/>
    <col min="8970" max="9216" width="9.1796875" style="13"/>
    <col min="9217" max="9217" width="46.81640625" style="13" customWidth="1"/>
    <col min="9218" max="9221" width="9.1796875" style="13"/>
    <col min="9222" max="9225" width="9.1796875" style="13" customWidth="1"/>
    <col min="9226" max="9472" width="9.1796875" style="13"/>
    <col min="9473" max="9473" width="46.81640625" style="13" customWidth="1"/>
    <col min="9474" max="9477" width="9.1796875" style="13"/>
    <col min="9478" max="9481" width="9.1796875" style="13" customWidth="1"/>
    <col min="9482" max="9728" width="9.1796875" style="13"/>
    <col min="9729" max="9729" width="46.81640625" style="13" customWidth="1"/>
    <col min="9730" max="9733" width="9.1796875" style="13"/>
    <col min="9734" max="9737" width="9.1796875" style="13" customWidth="1"/>
    <col min="9738" max="9984" width="9.1796875" style="13"/>
    <col min="9985" max="9985" width="46.81640625" style="13" customWidth="1"/>
    <col min="9986" max="9989" width="9.1796875" style="13"/>
    <col min="9990" max="9993" width="9.1796875" style="13" customWidth="1"/>
    <col min="9994" max="10240" width="9.1796875" style="13"/>
    <col min="10241" max="10241" width="46.81640625" style="13" customWidth="1"/>
    <col min="10242" max="10245" width="9.1796875" style="13"/>
    <col min="10246" max="10249" width="9.1796875" style="13" customWidth="1"/>
    <col min="10250" max="10496" width="9.1796875" style="13"/>
    <col min="10497" max="10497" width="46.81640625" style="13" customWidth="1"/>
    <col min="10498" max="10501" width="9.1796875" style="13"/>
    <col min="10502" max="10505" width="9.1796875" style="13" customWidth="1"/>
    <col min="10506" max="10752" width="9.1796875" style="13"/>
    <col min="10753" max="10753" width="46.81640625" style="13" customWidth="1"/>
    <col min="10754" max="10757" width="9.1796875" style="13"/>
    <col min="10758" max="10761" width="9.1796875" style="13" customWidth="1"/>
    <col min="10762" max="11008" width="9.1796875" style="13"/>
    <col min="11009" max="11009" width="46.81640625" style="13" customWidth="1"/>
    <col min="11010" max="11013" width="9.1796875" style="13"/>
    <col min="11014" max="11017" width="9.1796875" style="13" customWidth="1"/>
    <col min="11018" max="11264" width="9.1796875" style="13"/>
    <col min="11265" max="11265" width="46.81640625" style="13" customWidth="1"/>
    <col min="11266" max="11269" width="9.1796875" style="13"/>
    <col min="11270" max="11273" width="9.1796875" style="13" customWidth="1"/>
    <col min="11274" max="11520" width="9.1796875" style="13"/>
    <col min="11521" max="11521" width="46.81640625" style="13" customWidth="1"/>
    <col min="11522" max="11525" width="9.1796875" style="13"/>
    <col min="11526" max="11529" width="9.1796875" style="13" customWidth="1"/>
    <col min="11530" max="11776" width="9.1796875" style="13"/>
    <col min="11777" max="11777" width="46.81640625" style="13" customWidth="1"/>
    <col min="11778" max="11781" width="9.1796875" style="13"/>
    <col min="11782" max="11785" width="9.1796875" style="13" customWidth="1"/>
    <col min="11786" max="12032" width="9.1796875" style="13"/>
    <col min="12033" max="12033" width="46.81640625" style="13" customWidth="1"/>
    <col min="12034" max="12037" width="9.1796875" style="13"/>
    <col min="12038" max="12041" width="9.1796875" style="13" customWidth="1"/>
    <col min="12042" max="12288" width="9.1796875" style="13"/>
    <col min="12289" max="12289" width="46.81640625" style="13" customWidth="1"/>
    <col min="12290" max="12293" width="9.1796875" style="13"/>
    <col min="12294" max="12297" width="9.1796875" style="13" customWidth="1"/>
    <col min="12298" max="12544" width="9.1796875" style="13"/>
    <col min="12545" max="12545" width="46.81640625" style="13" customWidth="1"/>
    <col min="12546" max="12549" width="9.1796875" style="13"/>
    <col min="12550" max="12553" width="9.1796875" style="13" customWidth="1"/>
    <col min="12554" max="12800" width="9.1796875" style="13"/>
    <col min="12801" max="12801" width="46.81640625" style="13" customWidth="1"/>
    <col min="12802" max="12805" width="9.1796875" style="13"/>
    <col min="12806" max="12809" width="9.1796875" style="13" customWidth="1"/>
    <col min="12810" max="13056" width="9.1796875" style="13"/>
    <col min="13057" max="13057" width="46.81640625" style="13" customWidth="1"/>
    <col min="13058" max="13061" width="9.1796875" style="13"/>
    <col min="13062" max="13065" width="9.1796875" style="13" customWidth="1"/>
    <col min="13066" max="13312" width="9.1796875" style="13"/>
    <col min="13313" max="13313" width="46.81640625" style="13" customWidth="1"/>
    <col min="13314" max="13317" width="9.1796875" style="13"/>
    <col min="13318" max="13321" width="9.1796875" style="13" customWidth="1"/>
    <col min="13322" max="13568" width="9.1796875" style="13"/>
    <col min="13569" max="13569" width="46.81640625" style="13" customWidth="1"/>
    <col min="13570" max="13573" width="9.1796875" style="13"/>
    <col min="13574" max="13577" width="9.1796875" style="13" customWidth="1"/>
    <col min="13578" max="13824" width="9.1796875" style="13"/>
    <col min="13825" max="13825" width="46.81640625" style="13" customWidth="1"/>
    <col min="13826" max="13829" width="9.1796875" style="13"/>
    <col min="13830" max="13833" width="9.1796875" style="13" customWidth="1"/>
    <col min="13834" max="14080" width="9.1796875" style="13"/>
    <col min="14081" max="14081" width="46.81640625" style="13" customWidth="1"/>
    <col min="14082" max="14085" width="9.1796875" style="13"/>
    <col min="14086" max="14089" width="9.1796875" style="13" customWidth="1"/>
    <col min="14090" max="14336" width="9.1796875" style="13"/>
    <col min="14337" max="14337" width="46.81640625" style="13" customWidth="1"/>
    <col min="14338" max="14341" width="9.1796875" style="13"/>
    <col min="14342" max="14345" width="9.1796875" style="13" customWidth="1"/>
    <col min="14346" max="14592" width="9.1796875" style="13"/>
    <col min="14593" max="14593" width="46.81640625" style="13" customWidth="1"/>
    <col min="14594" max="14597" width="9.1796875" style="13"/>
    <col min="14598" max="14601" width="9.1796875" style="13" customWidth="1"/>
    <col min="14602" max="14848" width="9.1796875" style="13"/>
    <col min="14849" max="14849" width="46.81640625" style="13" customWidth="1"/>
    <col min="14850" max="14853" width="9.1796875" style="13"/>
    <col min="14854" max="14857" width="9.1796875" style="13" customWidth="1"/>
    <col min="14858" max="15104" width="9.1796875" style="13"/>
    <col min="15105" max="15105" width="46.81640625" style="13" customWidth="1"/>
    <col min="15106" max="15109" width="9.1796875" style="13"/>
    <col min="15110" max="15113" width="9.1796875" style="13" customWidth="1"/>
    <col min="15114" max="15360" width="9.1796875" style="13"/>
    <col min="15361" max="15361" width="46.81640625" style="13" customWidth="1"/>
    <col min="15362" max="15365" width="9.1796875" style="13"/>
    <col min="15366" max="15369" width="9.1796875" style="13" customWidth="1"/>
    <col min="15370" max="15616" width="9.1796875" style="13"/>
    <col min="15617" max="15617" width="46.81640625" style="13" customWidth="1"/>
    <col min="15618" max="15621" width="9.1796875" style="13"/>
    <col min="15622" max="15625" width="9.1796875" style="13" customWidth="1"/>
    <col min="15626" max="15872" width="9.1796875" style="13"/>
    <col min="15873" max="15873" width="46.81640625" style="13" customWidth="1"/>
    <col min="15874" max="15877" width="9.1796875" style="13"/>
    <col min="15878" max="15881" width="9.1796875" style="13" customWidth="1"/>
    <col min="15882" max="16128" width="9.1796875" style="13"/>
    <col min="16129" max="16129" width="46.81640625" style="13" customWidth="1"/>
    <col min="16130" max="16133" width="9.1796875" style="13"/>
    <col min="16134" max="16137" width="9.1796875" style="13" customWidth="1"/>
    <col min="16138" max="16384" width="9.1796875" style="13"/>
  </cols>
  <sheetData>
    <row r="1" spans="1:11" x14ac:dyDescent="0.35">
      <c r="A1" s="13" t="s">
        <v>244</v>
      </c>
    </row>
    <row r="3" spans="1:11" x14ac:dyDescent="0.35">
      <c r="A3" s="121"/>
      <c r="B3" s="121">
        <v>2015</v>
      </c>
      <c r="C3" s="121">
        <v>2016</v>
      </c>
      <c r="D3" s="121">
        <v>2017</v>
      </c>
      <c r="E3" s="121">
        <v>2018</v>
      </c>
      <c r="F3" s="121">
        <v>2019</v>
      </c>
      <c r="G3" s="121">
        <v>2020</v>
      </c>
      <c r="H3" s="121">
        <v>2021</v>
      </c>
      <c r="I3" s="121">
        <v>2022</v>
      </c>
      <c r="J3" s="121">
        <v>2023</v>
      </c>
      <c r="K3" s="121">
        <v>2024</v>
      </c>
    </row>
    <row r="5" spans="1:11" x14ac:dyDescent="0.35">
      <c r="A5" s="13" t="s">
        <v>238</v>
      </c>
      <c r="B5" s="113">
        <v>102.71842393877095</v>
      </c>
      <c r="C5" s="113">
        <v>97.929607864221623</v>
      </c>
      <c r="D5" s="113">
        <v>104.39193386238311</v>
      </c>
      <c r="E5" s="113">
        <v>96.455339034884474</v>
      </c>
      <c r="F5" s="113">
        <v>100.27103485483107</v>
      </c>
      <c r="G5" s="113">
        <v>101.46198726635308</v>
      </c>
      <c r="H5" s="113">
        <v>97.893674697557927</v>
      </c>
      <c r="I5" s="113">
        <v>92.421385758838795</v>
      </c>
      <c r="J5" s="113">
        <v>107.58484816299678</v>
      </c>
      <c r="K5" s="113">
        <v>109.56200159253059</v>
      </c>
    </row>
    <row r="6" spans="1:11" x14ac:dyDescent="0.35">
      <c r="A6" s="13" t="s">
        <v>239</v>
      </c>
      <c r="B6" s="113">
        <v>100.23124340894492</v>
      </c>
      <c r="C6" s="113">
        <v>95.456623618227212</v>
      </c>
      <c r="D6" s="113">
        <v>105.68473442523108</v>
      </c>
      <c r="E6" s="113">
        <v>92.169379915338112</v>
      </c>
      <c r="F6" s="113">
        <v>101.82974346575864</v>
      </c>
      <c r="G6" s="113">
        <v>96.944419703584913</v>
      </c>
      <c r="H6" s="113">
        <v>89.77266389912856</v>
      </c>
      <c r="I6" s="113">
        <v>99.295044347595635</v>
      </c>
      <c r="J6" s="113">
        <v>113.80045155852794</v>
      </c>
      <c r="K6" s="113">
        <v>109.07242285590803</v>
      </c>
    </row>
    <row r="7" spans="1:11" x14ac:dyDescent="0.35">
      <c r="A7" s="13" t="s">
        <v>240</v>
      </c>
      <c r="B7" s="113">
        <v>98.95618711501028</v>
      </c>
      <c r="C7" s="113">
        <v>101.21373762170343</v>
      </c>
      <c r="D7" s="113">
        <v>110.47698611365381</v>
      </c>
      <c r="E7" s="113">
        <v>99.878371382600236</v>
      </c>
      <c r="F7" s="113">
        <v>99.562085265069669</v>
      </c>
      <c r="G7" s="113">
        <v>104.44048739210839</v>
      </c>
      <c r="H7" s="113">
        <v>90.986616442348506</v>
      </c>
      <c r="I7" s="113">
        <v>71.470851317527831</v>
      </c>
      <c r="J7" s="113">
        <v>119.20808069470124</v>
      </c>
      <c r="K7" s="113">
        <v>117.98977247204373</v>
      </c>
    </row>
    <row r="8" spans="1:11" x14ac:dyDescent="0.35">
      <c r="A8" s="124" t="s">
        <v>241</v>
      </c>
      <c r="B8" s="127">
        <v>113.09511372438499</v>
      </c>
      <c r="C8" s="127">
        <v>103.33825892667639</v>
      </c>
      <c r="D8" s="127">
        <v>100.12582721274993</v>
      </c>
      <c r="E8" s="127">
        <v>91.458581182862559</v>
      </c>
      <c r="F8" s="127">
        <v>98.773478788275796</v>
      </c>
      <c r="G8" s="127">
        <v>116.49408683171934</v>
      </c>
      <c r="H8" s="127">
        <v>94.921124814815755</v>
      </c>
      <c r="I8" s="127">
        <v>67.162136974794208</v>
      </c>
      <c r="J8" s="127">
        <v>109.55193884435815</v>
      </c>
      <c r="K8" s="127">
        <v>120.31541546779401</v>
      </c>
    </row>
    <row r="10" spans="1:11" x14ac:dyDescent="0.35">
      <c r="A10" s="156" t="s">
        <v>215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BFDDE-E039-46E2-853A-F1C9D371E26F}">
  <dimension ref="A1:P39"/>
  <sheetViews>
    <sheetView zoomScale="80" zoomScaleNormal="80" workbookViewId="0">
      <selection activeCell="A2" sqref="A2"/>
    </sheetView>
  </sheetViews>
  <sheetFormatPr defaultColWidth="9.1796875" defaultRowHeight="14.5" x14ac:dyDescent="0.35"/>
  <cols>
    <col min="1" max="1" width="42" style="36" customWidth="1"/>
    <col min="2" max="12" width="10.453125" style="36" customWidth="1"/>
    <col min="13" max="16384" width="9.1796875" style="36"/>
  </cols>
  <sheetData>
    <row r="1" spans="1:16" ht="12.75" customHeight="1" x14ac:dyDescent="0.35">
      <c r="A1" s="251" t="s">
        <v>569</v>
      </c>
      <c r="B1" s="251"/>
      <c r="C1" s="251"/>
      <c r="D1" s="251"/>
      <c r="E1" s="251"/>
      <c r="F1" s="251"/>
      <c r="G1" s="251"/>
      <c r="H1" s="251"/>
      <c r="I1" s="251"/>
      <c r="J1" s="144"/>
      <c r="K1" s="144"/>
      <c r="L1" s="144"/>
    </row>
    <row r="2" spans="1:16" ht="12.75" customHeight="1" x14ac:dyDescent="0.35">
      <c r="A2" s="145"/>
      <c r="B2" s="145"/>
      <c r="C2" s="145"/>
      <c r="D2" s="145"/>
      <c r="E2" s="145"/>
      <c r="F2" s="145"/>
      <c r="G2" s="145"/>
      <c r="H2" s="145"/>
      <c r="I2" s="145"/>
      <c r="J2" s="144"/>
      <c r="K2" s="144"/>
      <c r="L2" s="144"/>
    </row>
    <row r="3" spans="1:16" ht="31" customHeight="1" x14ac:dyDescent="0.35">
      <c r="A3" s="146"/>
      <c r="B3" s="40">
        <v>2020</v>
      </c>
      <c r="C3" s="40">
        <v>2021</v>
      </c>
      <c r="D3" s="40">
        <v>2022</v>
      </c>
      <c r="E3" s="40">
        <v>2023</v>
      </c>
      <c r="F3" s="40">
        <v>2024</v>
      </c>
      <c r="G3" s="147" t="s">
        <v>245</v>
      </c>
      <c r="H3" s="147" t="s">
        <v>246</v>
      </c>
      <c r="I3" s="147" t="s">
        <v>247</v>
      </c>
      <c r="J3" s="148"/>
      <c r="K3" s="148"/>
      <c r="L3" s="148"/>
    </row>
    <row r="4" spans="1:16" ht="19.5" customHeight="1" x14ac:dyDescent="0.35">
      <c r="B4" s="252" t="s">
        <v>248</v>
      </c>
      <c r="C4" s="252"/>
      <c r="D4" s="252"/>
      <c r="E4" s="252"/>
      <c r="F4" s="252"/>
      <c r="G4" s="252"/>
      <c r="H4" s="252"/>
      <c r="I4" s="252"/>
      <c r="J4" s="51"/>
      <c r="K4" s="51"/>
      <c r="L4" s="51"/>
    </row>
    <row r="5" spans="1:16" x14ac:dyDescent="0.35">
      <c r="A5" s="36" t="s">
        <v>249</v>
      </c>
      <c r="B5" s="46">
        <v>28965</v>
      </c>
      <c r="C5" s="46">
        <v>31160.6</v>
      </c>
      <c r="D5" s="46">
        <v>31765.200000000001</v>
      </c>
      <c r="E5" s="46">
        <v>37137.699999999997</v>
      </c>
      <c r="F5" s="46">
        <v>37790.9</v>
      </c>
      <c r="G5" s="47">
        <f>(F5-E5)/E5*100</f>
        <v>1.7588595955053878</v>
      </c>
      <c r="H5" s="47">
        <f>(E5-D5)/D5*100</f>
        <v>16.913162832281856</v>
      </c>
      <c r="I5" s="47">
        <f>(F5-B5)/B5*100</f>
        <v>30.470913171068538</v>
      </c>
      <c r="J5" s="46"/>
      <c r="K5" s="46"/>
      <c r="L5" s="46"/>
      <c r="N5" s="36" t="s">
        <v>151</v>
      </c>
    </row>
    <row r="6" spans="1:16" x14ac:dyDescent="0.35">
      <c r="A6" s="36" t="s">
        <v>250</v>
      </c>
      <c r="B6" s="46">
        <v>243070.7</v>
      </c>
      <c r="C6" s="46">
        <v>284551</v>
      </c>
      <c r="D6" s="46">
        <v>313416.7</v>
      </c>
      <c r="E6" s="46">
        <v>331714.3</v>
      </c>
      <c r="F6" s="46">
        <v>321767.90000000002</v>
      </c>
      <c r="G6" s="47">
        <f t="shared" ref="G6:G7" si="0">(F6-E6)/E6*100</f>
        <v>-2.9984839363271241</v>
      </c>
      <c r="H6" s="47">
        <f t="shared" ref="H6:H7" si="1">(E6-D6)/D6*100</f>
        <v>5.8381062655563589</v>
      </c>
      <c r="I6" s="47">
        <f>(F6-B6)/B6*100</f>
        <v>32.376259252966321</v>
      </c>
      <c r="J6" s="46"/>
      <c r="K6" s="46"/>
      <c r="L6" s="46"/>
    </row>
    <row r="7" spans="1:16" x14ac:dyDescent="0.35">
      <c r="A7" s="36" t="s">
        <v>251</v>
      </c>
      <c r="B7" s="46">
        <v>1475041.9</v>
      </c>
      <c r="C7" s="46">
        <v>1620971.4</v>
      </c>
      <c r="D7" s="46">
        <v>1766554.6</v>
      </c>
      <c r="E7" s="46">
        <v>1891117.7</v>
      </c>
      <c r="F7" s="46">
        <v>1928666.4</v>
      </c>
      <c r="G7" s="47">
        <f t="shared" si="0"/>
        <v>1.985529509876617</v>
      </c>
      <c r="H7" s="47">
        <f t="shared" si="1"/>
        <v>7.0511887942778477</v>
      </c>
      <c r="I7" s="47">
        <f>(F7-B7)/B7*100</f>
        <v>30.753329786767413</v>
      </c>
      <c r="J7" s="46"/>
      <c r="K7" s="46"/>
      <c r="L7" s="46"/>
      <c r="N7" s="36" t="s">
        <v>151</v>
      </c>
      <c r="P7" s="36" t="s">
        <v>151</v>
      </c>
    </row>
    <row r="8" spans="1:16" x14ac:dyDescent="0.35">
      <c r="A8" s="36" t="s">
        <v>252</v>
      </c>
      <c r="B8" s="149">
        <f t="shared" ref="B8:F8" si="2">B5/B6*100</f>
        <v>11.916286084665902</v>
      </c>
      <c r="C8" s="149">
        <f t="shared" si="2"/>
        <v>10.95079616659228</v>
      </c>
      <c r="D8" s="149">
        <f t="shared" si="2"/>
        <v>10.13513319488081</v>
      </c>
      <c r="E8" s="149">
        <f t="shared" si="2"/>
        <v>11.195688578997046</v>
      </c>
      <c r="F8" s="149">
        <f t="shared" si="2"/>
        <v>11.74477006562805</v>
      </c>
      <c r="G8" s="150" t="s">
        <v>155</v>
      </c>
      <c r="H8" s="150" t="s">
        <v>155</v>
      </c>
      <c r="I8" s="150" t="s">
        <v>155</v>
      </c>
      <c r="J8" s="150"/>
      <c r="K8" s="150"/>
      <c r="L8" s="150"/>
    </row>
    <row r="9" spans="1:16" x14ac:dyDescent="0.35">
      <c r="A9" s="36" t="s">
        <v>253</v>
      </c>
      <c r="B9" s="149">
        <f t="shared" ref="B9:F9" si="3">B5/B7*100</f>
        <v>1.9636730319321778</v>
      </c>
      <c r="C9" s="149">
        <f t="shared" si="3"/>
        <v>1.922341134458017</v>
      </c>
      <c r="D9" s="149">
        <f t="shared" si="3"/>
        <v>1.7981442520938782</v>
      </c>
      <c r="E9" s="149">
        <f t="shared" si="3"/>
        <v>1.9637963306038539</v>
      </c>
      <c r="F9" s="149">
        <f t="shared" si="3"/>
        <v>1.9594316570247714</v>
      </c>
      <c r="G9" s="150" t="s">
        <v>155</v>
      </c>
      <c r="H9" s="150" t="s">
        <v>155</v>
      </c>
      <c r="I9" s="150" t="s">
        <v>155</v>
      </c>
      <c r="J9" s="150"/>
      <c r="K9" s="150"/>
      <c r="L9" s="150"/>
    </row>
    <row r="10" spans="1:16" x14ac:dyDescent="0.35">
      <c r="I10" s="46"/>
      <c r="J10" s="46"/>
      <c r="K10" s="46"/>
      <c r="L10" s="46"/>
    </row>
    <row r="11" spans="1:16" ht="14.5" customHeight="1" x14ac:dyDescent="0.35">
      <c r="B11" s="245" t="s">
        <v>254</v>
      </c>
      <c r="C11" s="245"/>
      <c r="D11" s="245"/>
      <c r="E11" s="245"/>
      <c r="F11" s="245"/>
      <c r="G11" s="245"/>
      <c r="H11" s="245"/>
      <c r="I11" s="245"/>
      <c r="J11" s="51"/>
      <c r="K11" s="51"/>
      <c r="L11" s="51"/>
    </row>
    <row r="12" spans="1:16" x14ac:dyDescent="0.35">
      <c r="A12" s="36" t="s">
        <v>249</v>
      </c>
      <c r="B12" s="46">
        <v>28965</v>
      </c>
      <c r="C12" s="46">
        <v>34311.699999999997</v>
      </c>
      <c r="D12" s="46">
        <v>34408.1</v>
      </c>
      <c r="E12" s="46">
        <v>35078.6</v>
      </c>
      <c r="F12" s="46">
        <v>36179.800000000003</v>
      </c>
      <c r="G12" s="49">
        <f>(F12-E12)/E12*100</f>
        <v>3.1392358874071498</v>
      </c>
      <c r="H12" s="48">
        <f>(E12-D12)/D12*100</f>
        <v>1.9486690633891439</v>
      </c>
      <c r="I12" s="46">
        <f>(F12-B12)/B12*100</f>
        <v>24.90868289314691</v>
      </c>
      <c r="J12" s="46"/>
      <c r="K12" s="46"/>
      <c r="L12" s="46"/>
    </row>
    <row r="13" spans="1:16" x14ac:dyDescent="0.35">
      <c r="A13" s="36" t="s">
        <v>250</v>
      </c>
      <c r="B13" s="46">
        <v>243070.7</v>
      </c>
      <c r="C13" s="46">
        <v>280995.8</v>
      </c>
      <c r="D13" s="46">
        <v>288407.7</v>
      </c>
      <c r="E13" s="46">
        <v>286609.2</v>
      </c>
      <c r="F13" s="46">
        <v>284647.8</v>
      </c>
      <c r="G13" s="49">
        <f t="shared" ref="G13:G14" si="4">(F13-E13)/E13*100</f>
        <v>-0.68434648992426728</v>
      </c>
      <c r="H13" s="48">
        <f t="shared" ref="H13:H14" si="5">(E13-D13)/D13*100</f>
        <v>-0.62359638802986184</v>
      </c>
      <c r="I13" s="46">
        <f>(F13-B13)/B13*100</f>
        <v>17.104941072700235</v>
      </c>
      <c r="J13" s="46"/>
      <c r="K13" s="46"/>
      <c r="L13" s="46"/>
    </row>
    <row r="14" spans="1:16" x14ac:dyDescent="0.35">
      <c r="A14" s="36" t="s">
        <v>251</v>
      </c>
      <c r="B14" s="46">
        <v>1475041.9</v>
      </c>
      <c r="C14" s="46">
        <v>1607816.2</v>
      </c>
      <c r="D14" s="46">
        <v>1688438.7</v>
      </c>
      <c r="E14" s="46">
        <v>1705067.4</v>
      </c>
      <c r="F14" s="46">
        <v>1715802.8</v>
      </c>
      <c r="G14" s="49">
        <f t="shared" si="4"/>
        <v>0.629617339467058</v>
      </c>
      <c r="H14" s="48">
        <f t="shared" si="5"/>
        <v>0.98485660154555532</v>
      </c>
      <c r="I14" s="46">
        <f>(F14-B14)/B14*100</f>
        <v>16.322309217114451</v>
      </c>
      <c r="J14" s="46"/>
      <c r="K14" s="46"/>
      <c r="L14" s="46"/>
    </row>
    <row r="15" spans="1:16" x14ac:dyDescent="0.35">
      <c r="A15" s="36" t="s">
        <v>252</v>
      </c>
      <c r="B15" s="48">
        <f t="shared" ref="B15:F15" si="6">B12/B13*100</f>
        <v>11.916286084665902</v>
      </c>
      <c r="C15" s="48">
        <f t="shared" si="6"/>
        <v>12.210751904476863</v>
      </c>
      <c r="D15" s="48">
        <f t="shared" si="6"/>
        <v>11.930368017220067</v>
      </c>
      <c r="E15" s="48">
        <f t="shared" si="6"/>
        <v>12.239174457763392</v>
      </c>
      <c r="F15" s="48">
        <f t="shared" si="6"/>
        <v>12.710374013078621</v>
      </c>
      <c r="G15" s="150" t="s">
        <v>155</v>
      </c>
      <c r="H15" s="150" t="s">
        <v>155</v>
      </c>
      <c r="I15" s="150" t="s">
        <v>155</v>
      </c>
      <c r="J15" s="150"/>
      <c r="K15" s="150"/>
      <c r="L15" s="150"/>
    </row>
    <row r="16" spans="1:16" x14ac:dyDescent="0.35">
      <c r="A16" s="36" t="s">
        <v>255</v>
      </c>
      <c r="B16" s="48">
        <f t="shared" ref="B16:F16" si="7">B12/B14*100</f>
        <v>1.9636730319321778</v>
      </c>
      <c r="C16" s="48">
        <f t="shared" si="7"/>
        <v>2.1340561191011758</v>
      </c>
      <c r="D16" s="48">
        <f t="shared" si="7"/>
        <v>2.037864922191134</v>
      </c>
      <c r="E16" s="48">
        <f t="shared" si="7"/>
        <v>2.057314567154354</v>
      </c>
      <c r="F16" s="48">
        <f t="shared" si="7"/>
        <v>2.1086222729092179</v>
      </c>
      <c r="G16" s="150" t="s">
        <v>155</v>
      </c>
      <c r="H16" s="150" t="s">
        <v>155</v>
      </c>
      <c r="I16" s="150" t="s">
        <v>155</v>
      </c>
      <c r="J16" s="150"/>
      <c r="K16" s="150"/>
      <c r="L16" s="150"/>
    </row>
    <row r="17" spans="1:16" x14ac:dyDescent="0.35">
      <c r="I17" s="46"/>
      <c r="J17" s="46"/>
      <c r="K17" s="46"/>
      <c r="L17" s="46"/>
    </row>
    <row r="18" spans="1:16" ht="15" customHeight="1" x14ac:dyDescent="0.35">
      <c r="B18" s="245" t="s">
        <v>256</v>
      </c>
      <c r="C18" s="245"/>
      <c r="D18" s="245"/>
      <c r="E18" s="245"/>
      <c r="F18" s="245"/>
      <c r="G18" s="245"/>
      <c r="H18" s="245"/>
      <c r="I18" s="245"/>
      <c r="J18" s="51"/>
      <c r="K18" s="51"/>
      <c r="L18" s="51"/>
    </row>
    <row r="19" spans="1:16" x14ac:dyDescent="0.35">
      <c r="A19" s="36" t="s">
        <v>249</v>
      </c>
      <c r="B19" s="46">
        <v>392.2</v>
      </c>
      <c r="C19" s="46">
        <v>422.1</v>
      </c>
      <c r="D19" s="46">
        <v>427.3</v>
      </c>
      <c r="E19" s="46">
        <v>440.9</v>
      </c>
      <c r="F19" s="46">
        <v>458.2</v>
      </c>
      <c r="G19" s="49">
        <f>(F19-E19)/E19*100</f>
        <v>3.9237922431390362</v>
      </c>
      <c r="H19" s="48">
        <f>(E19-D19)/D19*100</f>
        <v>3.1827755675169587</v>
      </c>
      <c r="I19" s="46">
        <f>(F19-B19)/B19*100</f>
        <v>16.828148903620601</v>
      </c>
      <c r="J19" s="46"/>
      <c r="K19" s="46"/>
      <c r="L19" s="46"/>
    </row>
    <row r="20" spans="1:16" x14ac:dyDescent="0.35">
      <c r="A20" s="36" t="s">
        <v>250</v>
      </c>
      <c r="B20" s="46">
        <v>3020.8</v>
      </c>
      <c r="C20" s="46">
        <v>3355.5</v>
      </c>
      <c r="D20" s="46">
        <v>3437.8</v>
      </c>
      <c r="E20" s="46">
        <v>3522.5</v>
      </c>
      <c r="F20" s="46">
        <v>3542.7</v>
      </c>
      <c r="G20" s="49">
        <f t="shared" ref="G20:G21" si="8">(F20-E20)/E20*100</f>
        <v>0.57345635202270595</v>
      </c>
      <c r="H20" s="48">
        <f t="shared" ref="H20:H21" si="9">(E20-D20)/D20*100</f>
        <v>2.4637849787654842</v>
      </c>
      <c r="I20" s="46">
        <f>(F20-B20)/B20*100</f>
        <v>17.276880296610155</v>
      </c>
      <c r="J20" s="46"/>
      <c r="K20" s="46"/>
      <c r="L20" s="46"/>
    </row>
    <row r="21" spans="1:16" x14ac:dyDescent="0.35">
      <c r="A21" s="36" t="s">
        <v>251</v>
      </c>
      <c r="B21" s="150">
        <v>21088.1</v>
      </c>
      <c r="C21" s="150">
        <v>23114.6</v>
      </c>
      <c r="D21" s="150">
        <v>23954.1</v>
      </c>
      <c r="E21" s="150">
        <v>24608.7</v>
      </c>
      <c r="F21" s="150">
        <v>25143.4</v>
      </c>
      <c r="G21" s="49">
        <f t="shared" si="8"/>
        <v>2.1728088033906738</v>
      </c>
      <c r="H21" s="48">
        <f t="shared" si="9"/>
        <v>2.7327263391235834</v>
      </c>
      <c r="I21" s="46">
        <f>(F21-B21)/B21*100</f>
        <v>19.230276791176081</v>
      </c>
      <c r="J21" s="46"/>
      <c r="K21" s="46"/>
      <c r="L21" s="46"/>
    </row>
    <row r="22" spans="1:16" x14ac:dyDescent="0.35">
      <c r="A22" s="36" t="s">
        <v>252</v>
      </c>
      <c r="B22" s="151">
        <f t="shared" ref="B22:F22" si="10">B19/B20*100</f>
        <v>12.9833156779661</v>
      </c>
      <c r="C22" s="151">
        <f t="shared" si="10"/>
        <v>12.579347340187752</v>
      </c>
      <c r="D22" s="151">
        <f t="shared" si="10"/>
        <v>12.429460701611497</v>
      </c>
      <c r="E22" s="151">
        <f t="shared" si="10"/>
        <v>12.516678495386799</v>
      </c>
      <c r="F22" s="151">
        <f t="shared" si="10"/>
        <v>12.933638185564684</v>
      </c>
      <c r="G22" s="150" t="s">
        <v>155</v>
      </c>
      <c r="H22" s="150" t="s">
        <v>155</v>
      </c>
      <c r="I22" s="150" t="s">
        <v>155</v>
      </c>
      <c r="J22" s="150"/>
      <c r="K22" s="150"/>
      <c r="L22" s="150"/>
    </row>
    <row r="23" spans="1:16" x14ac:dyDescent="0.35">
      <c r="A23" s="36" t="s">
        <v>255</v>
      </c>
      <c r="B23" s="151">
        <f t="shared" ref="B23:F23" si="11">B19/B21*100</f>
        <v>1.8598166738587167</v>
      </c>
      <c r="C23" s="151">
        <f t="shared" si="11"/>
        <v>1.8261185571024376</v>
      </c>
      <c r="D23" s="151">
        <f t="shared" si="11"/>
        <v>1.7838282381721711</v>
      </c>
      <c r="E23" s="151">
        <f t="shared" si="11"/>
        <v>1.7916427929959728</v>
      </c>
      <c r="F23" s="151">
        <f t="shared" si="11"/>
        <v>1.8223470175075764</v>
      </c>
      <c r="G23" s="150" t="s">
        <v>155</v>
      </c>
      <c r="H23" s="150" t="s">
        <v>155</v>
      </c>
      <c r="I23" s="150" t="s">
        <v>155</v>
      </c>
      <c r="J23" s="150"/>
      <c r="K23" s="150"/>
      <c r="L23" s="150"/>
    </row>
    <row r="24" spans="1:16" x14ac:dyDescent="0.35">
      <c r="B24" s="48"/>
      <c r="C24" s="48"/>
      <c r="D24" s="48"/>
      <c r="E24" s="48"/>
      <c r="F24" s="48"/>
      <c r="G24" s="48"/>
      <c r="H24" s="48"/>
      <c r="I24" s="46"/>
      <c r="J24" s="46"/>
      <c r="K24" s="46"/>
      <c r="L24" s="46"/>
    </row>
    <row r="25" spans="1:16" ht="15" customHeight="1" x14ac:dyDescent="0.35">
      <c r="B25" s="245" t="s">
        <v>257</v>
      </c>
      <c r="C25" s="245"/>
      <c r="D25" s="245"/>
      <c r="E25" s="245"/>
      <c r="F25" s="245"/>
      <c r="G25" s="245"/>
      <c r="H25" s="245"/>
      <c r="I25" s="245"/>
      <c r="J25" s="51"/>
      <c r="K25" s="51"/>
      <c r="L25" s="51"/>
    </row>
    <row r="26" spans="1:16" x14ac:dyDescent="0.35">
      <c r="A26" s="36" t="s">
        <v>249</v>
      </c>
      <c r="B26" s="48">
        <f t="shared" ref="B26:F28" si="12">B5/B19</f>
        <v>73.852626211116785</v>
      </c>
      <c r="C26" s="48">
        <f t="shared" si="12"/>
        <v>73.822790807865431</v>
      </c>
      <c r="D26" s="48">
        <f t="shared" si="12"/>
        <v>74.339340042124974</v>
      </c>
      <c r="E26" s="48">
        <f t="shared" si="12"/>
        <v>84.231571784985249</v>
      </c>
      <c r="F26" s="48">
        <f t="shared" si="12"/>
        <v>82.476865997381068</v>
      </c>
      <c r="G26" s="48">
        <f>(F26-E26)/E26*100</f>
        <v>-2.0831925018369022</v>
      </c>
      <c r="H26" s="48">
        <f>(E26-D26)/D26*100</f>
        <v>13.306859782794364</v>
      </c>
      <c r="I26" s="46">
        <f>(F26-B26)/B26*100</f>
        <v>11.677634538832562</v>
      </c>
      <c r="J26" s="46"/>
      <c r="K26" s="46"/>
      <c r="L26" s="46"/>
    </row>
    <row r="27" spans="1:16" x14ac:dyDescent="0.35">
      <c r="A27" s="36" t="s">
        <v>250</v>
      </c>
      <c r="B27" s="48">
        <f t="shared" si="12"/>
        <v>80.465671345338976</v>
      </c>
      <c r="C27" s="48">
        <f t="shared" si="12"/>
        <v>84.801370883623903</v>
      </c>
      <c r="D27" s="48">
        <f t="shared" si="12"/>
        <v>91.16781080923846</v>
      </c>
      <c r="E27" s="48">
        <f t="shared" si="12"/>
        <v>94.1701348474095</v>
      </c>
      <c r="F27" s="48">
        <f t="shared" si="12"/>
        <v>90.825613232845015</v>
      </c>
      <c r="G27" s="48">
        <f t="shared" ref="G27:G28" si="13">(F27-E27)/E27*100</f>
        <v>-3.5515735641494501</v>
      </c>
      <c r="H27" s="48">
        <f t="shared" ref="H27:H28" si="14">(E27-D27)/D27*100</f>
        <v>3.293184306523679</v>
      </c>
      <c r="I27" s="46">
        <f>(F27-B27)/B27*100</f>
        <v>12.874983473441368</v>
      </c>
      <c r="J27" s="46"/>
      <c r="K27" s="46"/>
      <c r="L27" s="46"/>
    </row>
    <row r="28" spans="1:16" x14ac:dyDescent="0.35">
      <c r="A28" s="36" t="s">
        <v>251</v>
      </c>
      <c r="B28" s="48">
        <f t="shared" si="12"/>
        <v>69.946647635396261</v>
      </c>
      <c r="C28" s="48">
        <f t="shared" si="12"/>
        <v>70.127599006688413</v>
      </c>
      <c r="D28" s="48">
        <f t="shared" si="12"/>
        <v>73.747483729298963</v>
      </c>
      <c r="E28" s="48">
        <f t="shared" si="12"/>
        <v>76.84752546863507</v>
      </c>
      <c r="F28" s="48">
        <f t="shared" si="12"/>
        <v>76.70666656060834</v>
      </c>
      <c r="G28" s="48">
        <f t="shared" si="13"/>
        <v>-0.18329660866467318</v>
      </c>
      <c r="H28" s="48">
        <f t="shared" si="14"/>
        <v>4.2035898481842002</v>
      </c>
      <c r="I28" s="46">
        <f>(F28-B28)/B28*100</f>
        <v>9.6645359766908907</v>
      </c>
      <c r="J28" s="46"/>
      <c r="K28" s="46"/>
      <c r="L28" s="46"/>
    </row>
    <row r="29" spans="1:16" x14ac:dyDescent="0.35">
      <c r="A29" s="36" t="s">
        <v>252</v>
      </c>
      <c r="B29" s="48">
        <f t="shared" ref="B29:F29" si="15">B26/B27*100</f>
        <v>91.78153239306161</v>
      </c>
      <c r="C29" s="48">
        <f t="shared" si="15"/>
        <v>87.053770521204441</v>
      </c>
      <c r="D29" s="48">
        <f t="shared" si="15"/>
        <v>81.541214363120176</v>
      </c>
      <c r="E29" s="48">
        <f t="shared" si="15"/>
        <v>89.446162439367427</v>
      </c>
      <c r="F29" s="48">
        <f t="shared" si="15"/>
        <v>90.807937388695976</v>
      </c>
      <c r="G29" s="150" t="s">
        <v>155</v>
      </c>
      <c r="H29" s="150" t="s">
        <v>155</v>
      </c>
      <c r="I29" s="150" t="s">
        <v>155</v>
      </c>
      <c r="J29" s="150"/>
      <c r="K29" s="150"/>
      <c r="L29" s="150"/>
    </row>
    <row r="30" spans="1:16" x14ac:dyDescent="0.35">
      <c r="A30" s="36" t="s">
        <v>255</v>
      </c>
      <c r="B30" s="48">
        <f t="shared" ref="B30:F30" si="16">B26/B28*100</f>
        <v>105.58422556014524</v>
      </c>
      <c r="C30" s="48">
        <f t="shared" si="16"/>
        <v>105.26924043246453</v>
      </c>
      <c r="D30" s="48">
        <f t="shared" si="16"/>
        <v>100.8025444162929</v>
      </c>
      <c r="E30" s="48">
        <f t="shared" si="16"/>
        <v>109.60869757525758</v>
      </c>
      <c r="F30" s="48">
        <f t="shared" si="16"/>
        <v>107.52242235974825</v>
      </c>
      <c r="G30" s="150" t="s">
        <v>155</v>
      </c>
      <c r="H30" s="150" t="s">
        <v>155</v>
      </c>
      <c r="I30" s="150" t="s">
        <v>155</v>
      </c>
      <c r="J30" s="150"/>
      <c r="K30" s="150"/>
      <c r="L30" s="150"/>
    </row>
    <row r="31" spans="1:16" x14ac:dyDescent="0.35">
      <c r="B31" s="48"/>
      <c r="C31" s="48"/>
      <c r="D31" s="48"/>
      <c r="E31" s="48"/>
      <c r="F31" s="48"/>
      <c r="G31" s="48"/>
      <c r="H31" s="48"/>
      <c r="I31" s="46"/>
      <c r="J31" s="46"/>
      <c r="K31" s="46"/>
      <c r="L31" s="46"/>
    </row>
    <row r="32" spans="1:16" s="13" customFormat="1" ht="15" customHeight="1" x14ac:dyDescent="0.35">
      <c r="A32" s="36"/>
      <c r="B32" s="245" t="s">
        <v>258</v>
      </c>
      <c r="C32" s="245"/>
      <c r="D32" s="245"/>
      <c r="E32" s="245"/>
      <c r="F32" s="245"/>
      <c r="G32" s="245"/>
      <c r="H32" s="245"/>
      <c r="I32" s="245"/>
      <c r="J32" s="51"/>
      <c r="K32" s="51"/>
      <c r="L32" s="51"/>
      <c r="M32" s="36"/>
      <c r="N32" s="36"/>
      <c r="O32" s="36"/>
      <c r="P32" s="36"/>
    </row>
    <row r="33" spans="1:12" x14ac:dyDescent="0.35">
      <c r="A33" s="36" t="s">
        <v>249</v>
      </c>
      <c r="B33" s="48">
        <f t="shared" ref="B33:F35" si="17">B12/B19</f>
        <v>73.852626211116785</v>
      </c>
      <c r="C33" s="48">
        <f t="shared" si="17"/>
        <v>81.288083392560992</v>
      </c>
      <c r="D33" s="48">
        <f t="shared" si="17"/>
        <v>80.524455885794524</v>
      </c>
      <c r="E33" s="48">
        <f>E12/E19</f>
        <v>79.561351780449087</v>
      </c>
      <c r="F33" s="48">
        <f>F12/F19</f>
        <v>78.960715844609354</v>
      </c>
      <c r="G33" s="48">
        <f>(F33-E33)/E33*100</f>
        <v>-0.75493430214358148</v>
      </c>
      <c r="H33" s="48">
        <f>(E33-D33)/D33*100</f>
        <v>-1.1960392588201765</v>
      </c>
      <c r="I33" s="46">
        <f>(F33-B33)/B33*100</f>
        <v>6.9165984956181079</v>
      </c>
      <c r="J33" s="46"/>
      <c r="K33" s="46"/>
      <c r="L33" s="46"/>
    </row>
    <row r="34" spans="1:12" x14ac:dyDescent="0.35">
      <c r="A34" s="36" t="s">
        <v>250</v>
      </c>
      <c r="B34" s="48">
        <f t="shared" si="17"/>
        <v>80.465671345338976</v>
      </c>
      <c r="C34" s="48">
        <f t="shared" si="17"/>
        <v>83.741856653255851</v>
      </c>
      <c r="D34" s="48">
        <f t="shared" si="17"/>
        <v>83.893100238524639</v>
      </c>
      <c r="E34" s="48">
        <f t="shared" si="17"/>
        <v>81.365280340667141</v>
      </c>
      <c r="F34" s="48">
        <f t="shared" si="17"/>
        <v>80.347700906088576</v>
      </c>
      <c r="G34" s="48">
        <f t="shared" ref="G34:G35" si="18">(F34-E34)/E34*100</f>
        <v>-1.2506310189285599</v>
      </c>
      <c r="H34" s="48">
        <f t="shared" ref="H34:H35" si="19">(E34-D34)/D34*100</f>
        <v>-3.0131439780749631</v>
      </c>
      <c r="I34" s="46">
        <f t="shared" ref="I34:I35" si="20">(F34-B34)/B34*100</f>
        <v>-0.14660965015018521</v>
      </c>
      <c r="J34" s="46"/>
      <c r="K34" s="46"/>
      <c r="L34" s="46"/>
    </row>
    <row r="35" spans="1:12" x14ac:dyDescent="0.35">
      <c r="A35" s="36" t="s">
        <v>251</v>
      </c>
      <c r="B35" s="48">
        <f t="shared" si="17"/>
        <v>69.946647635396261</v>
      </c>
      <c r="C35" s="48">
        <f t="shared" si="17"/>
        <v>69.558469538733092</v>
      </c>
      <c r="D35" s="48">
        <f t="shared" si="17"/>
        <v>70.48641777399277</v>
      </c>
      <c r="E35" s="48">
        <f t="shared" si="17"/>
        <v>69.287178924526685</v>
      </c>
      <c r="F35" s="48">
        <f t="shared" si="17"/>
        <v>68.240683439789365</v>
      </c>
      <c r="G35" s="48">
        <f t="shared" si="18"/>
        <v>-1.5103739262890901</v>
      </c>
      <c r="H35" s="48">
        <f t="shared" si="19"/>
        <v>-1.701375793151124</v>
      </c>
      <c r="I35" s="46">
        <f t="shared" si="20"/>
        <v>-2.4389506191910737</v>
      </c>
      <c r="J35" s="46"/>
      <c r="K35" s="46"/>
      <c r="L35" s="46"/>
    </row>
    <row r="36" spans="1:12" x14ac:dyDescent="0.35">
      <c r="A36" s="36" t="s">
        <v>252</v>
      </c>
      <c r="B36" s="48">
        <f t="shared" ref="B36:F36" si="21">B33/B34*100</f>
        <v>91.78153239306161</v>
      </c>
      <c r="C36" s="48">
        <f t="shared" si="21"/>
        <v>97.069836568282653</v>
      </c>
      <c r="D36" s="48">
        <f t="shared" si="21"/>
        <v>95.984599039548669</v>
      </c>
      <c r="E36" s="48">
        <f t="shared" si="21"/>
        <v>97.782925895830246</v>
      </c>
      <c r="F36" s="48">
        <f t="shared" si="21"/>
        <v>98.273771314128382</v>
      </c>
      <c r="G36" s="150" t="s">
        <v>155</v>
      </c>
      <c r="H36" s="150" t="s">
        <v>155</v>
      </c>
      <c r="I36" s="150" t="s">
        <v>155</v>
      </c>
      <c r="J36" s="150"/>
      <c r="K36" s="150"/>
      <c r="L36" s="150"/>
    </row>
    <row r="37" spans="1:12" x14ac:dyDescent="0.35">
      <c r="A37" s="53" t="s">
        <v>255</v>
      </c>
      <c r="B37" s="152">
        <f t="shared" ref="B37:F37" si="22">B33/B35*100</f>
        <v>105.58422556014524</v>
      </c>
      <c r="C37" s="152">
        <f t="shared" si="22"/>
        <v>116.86295562799344</v>
      </c>
      <c r="D37" s="152">
        <f t="shared" si="22"/>
        <v>114.24109555969729</v>
      </c>
      <c r="E37" s="152">
        <f t="shared" si="22"/>
        <v>114.82838963196045</v>
      </c>
      <c r="F37" s="152">
        <f t="shared" si="22"/>
        <v>115.70915158591366</v>
      </c>
      <c r="G37" s="153" t="s">
        <v>155</v>
      </c>
      <c r="H37" s="153" t="s">
        <v>155</v>
      </c>
      <c r="I37" s="153" t="s">
        <v>155</v>
      </c>
      <c r="J37" s="150"/>
      <c r="K37" s="150"/>
      <c r="L37" s="150"/>
    </row>
    <row r="38" spans="1:12" x14ac:dyDescent="0.35">
      <c r="A38" s="36" t="s">
        <v>570</v>
      </c>
    </row>
    <row r="39" spans="1:12" s="155" customFormat="1" x14ac:dyDescent="0.35">
      <c r="A39" s="154" t="s">
        <v>260</v>
      </c>
    </row>
  </sheetData>
  <mergeCells count="6">
    <mergeCell ref="B32:I32"/>
    <mergeCell ref="A1:I1"/>
    <mergeCell ref="B4:I4"/>
    <mergeCell ref="B11:I11"/>
    <mergeCell ref="B18:I18"/>
    <mergeCell ref="B25:I2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BD74C7-A95E-42E6-88CC-6B58BB235CF5}">
  <dimension ref="A1:J26"/>
  <sheetViews>
    <sheetView zoomScale="80" zoomScaleNormal="80" workbookViewId="0">
      <selection activeCell="A2" sqref="A2"/>
    </sheetView>
  </sheetViews>
  <sheetFormatPr defaultColWidth="8.81640625" defaultRowHeight="14.5" x14ac:dyDescent="0.35"/>
  <cols>
    <col min="1" max="1" width="29.453125" style="36" customWidth="1"/>
    <col min="2" max="4" width="6.453125" style="13" bestFit="1" customWidth="1"/>
    <col min="5" max="5" width="9.81640625" style="13" bestFit="1" customWidth="1"/>
    <col min="6" max="9" width="9.81640625" style="13" customWidth="1"/>
    <col min="10" max="10" width="43.7265625" style="13" customWidth="1"/>
    <col min="11" max="16384" width="8.81640625" style="13"/>
  </cols>
  <sheetData>
    <row r="1" spans="1:10" ht="16.5" x14ac:dyDescent="0.35">
      <c r="A1" s="124" t="s">
        <v>595</v>
      </c>
      <c r="B1" s="132"/>
      <c r="C1" s="124"/>
      <c r="D1" s="124"/>
      <c r="E1" s="124"/>
      <c r="F1" s="124"/>
      <c r="G1" s="124"/>
      <c r="H1" s="124"/>
      <c r="I1" s="124"/>
    </row>
    <row r="2" spans="1:10" s="124" customFormat="1" x14ac:dyDescent="0.35">
      <c r="B2" s="133">
        <v>2020</v>
      </c>
      <c r="C2" s="133">
        <v>2021</v>
      </c>
      <c r="D2" s="133">
        <v>2022</v>
      </c>
      <c r="E2" s="133">
        <v>2023</v>
      </c>
      <c r="F2" s="133">
        <v>2024</v>
      </c>
      <c r="G2" s="133" t="s">
        <v>261</v>
      </c>
      <c r="H2" s="133" t="s">
        <v>262</v>
      </c>
      <c r="I2" s="133" t="s">
        <v>263</v>
      </c>
      <c r="J2" s="13"/>
    </row>
    <row r="3" spans="1:10" x14ac:dyDescent="0.35">
      <c r="A3" s="13"/>
      <c r="B3" s="112"/>
      <c r="C3" s="112"/>
      <c r="D3" s="112"/>
      <c r="E3" s="112"/>
      <c r="F3" s="112"/>
      <c r="G3" s="112"/>
      <c r="H3" s="112"/>
      <c r="I3" s="112"/>
    </row>
    <row r="4" spans="1:10" x14ac:dyDescent="0.35">
      <c r="A4" s="134" t="s">
        <v>264</v>
      </c>
      <c r="B4" s="135">
        <v>95.308333333333323</v>
      </c>
      <c r="C4" s="136">
        <v>99.991666666666674</v>
      </c>
      <c r="D4" s="136">
        <v>100.75000000000001</v>
      </c>
      <c r="E4" s="136">
        <v>99.258333333333326</v>
      </c>
      <c r="F4" s="136">
        <v>102.30833333333335</v>
      </c>
      <c r="G4" s="136">
        <f>F4-E4</f>
        <v>3.0500000000000256</v>
      </c>
      <c r="H4" s="136">
        <f t="shared" ref="H4:H19" si="0">E4-D4</f>
        <v>-1.4916666666666885</v>
      </c>
      <c r="I4" s="113">
        <f>F4-B4</f>
        <v>7.0000000000000284</v>
      </c>
    </row>
    <row r="5" spans="1:10" ht="29" x14ac:dyDescent="0.35">
      <c r="A5" s="137" t="s">
        <v>265</v>
      </c>
      <c r="B5" s="135">
        <v>95.058333333333337</v>
      </c>
      <c r="C5" s="136">
        <v>100</v>
      </c>
      <c r="D5" s="136">
        <v>97.458333333333329</v>
      </c>
      <c r="E5" s="136">
        <v>95.949999999999989</v>
      </c>
      <c r="F5" s="136">
        <v>98.983333333333334</v>
      </c>
      <c r="G5" s="136">
        <f t="shared" ref="G5:G23" si="1">F5-E5</f>
        <v>3.0333333333333456</v>
      </c>
      <c r="H5" s="136">
        <f t="shared" si="0"/>
        <v>-1.50833333333334</v>
      </c>
      <c r="I5" s="113">
        <f t="shared" ref="I5:I23" si="2">F5-B5</f>
        <v>3.9249999999999972</v>
      </c>
    </row>
    <row r="6" spans="1:10" ht="29" x14ac:dyDescent="0.35">
      <c r="A6" s="137" t="s">
        <v>266</v>
      </c>
      <c r="B6" s="135">
        <v>97.283333333333346</v>
      </c>
      <c r="C6" s="136">
        <v>99.99166666666666</v>
      </c>
      <c r="D6" s="136">
        <v>99.891666666666652</v>
      </c>
      <c r="E6" s="136">
        <v>90.658333333333346</v>
      </c>
      <c r="F6" s="136">
        <v>96.108333333333334</v>
      </c>
      <c r="G6" s="136">
        <f t="shared" si="1"/>
        <v>5.4499999999999886</v>
      </c>
      <c r="H6" s="136">
        <f t="shared" si="0"/>
        <v>-9.2333333333333059</v>
      </c>
      <c r="I6" s="113">
        <f t="shared" si="2"/>
        <v>-1.1750000000000114</v>
      </c>
    </row>
    <row r="7" spans="1:10" ht="29" x14ac:dyDescent="0.35">
      <c r="A7" s="137" t="s">
        <v>267</v>
      </c>
      <c r="B7" s="135">
        <v>98.86666666666666</v>
      </c>
      <c r="C7" s="136">
        <v>99.999999999999986</v>
      </c>
      <c r="D7" s="136">
        <v>104.01666666666669</v>
      </c>
      <c r="E7" s="136">
        <v>100.33333333333333</v>
      </c>
      <c r="F7" s="136">
        <v>101.15833333333332</v>
      </c>
      <c r="G7" s="136">
        <f t="shared" si="1"/>
        <v>0.82499999999998863</v>
      </c>
      <c r="H7" s="136">
        <f t="shared" si="0"/>
        <v>-3.6833333333333655</v>
      </c>
      <c r="I7" s="113">
        <f t="shared" si="2"/>
        <v>2.2916666666666572</v>
      </c>
    </row>
    <row r="8" spans="1:10" ht="29" x14ac:dyDescent="0.35">
      <c r="A8" s="137" t="s">
        <v>268</v>
      </c>
      <c r="B8" s="136">
        <v>102.41666666666667</v>
      </c>
      <c r="C8" s="136">
        <v>99.99166666666666</v>
      </c>
      <c r="D8" s="136">
        <v>102.53333333333335</v>
      </c>
      <c r="E8" s="136">
        <v>91.333333333333329</v>
      </c>
      <c r="F8" s="136">
        <v>86.858333333333334</v>
      </c>
      <c r="G8" s="136">
        <f t="shared" si="1"/>
        <v>-4.4749999999999943</v>
      </c>
      <c r="H8" s="136">
        <f t="shared" si="0"/>
        <v>-11.200000000000017</v>
      </c>
      <c r="I8" s="113">
        <f t="shared" si="2"/>
        <v>-15.558333333333337</v>
      </c>
    </row>
    <row r="9" spans="1:10" x14ac:dyDescent="0.35">
      <c r="A9" s="137" t="s">
        <v>269</v>
      </c>
      <c r="B9" s="136">
        <v>97.875</v>
      </c>
      <c r="C9" s="136">
        <v>100.00000000000001</v>
      </c>
      <c r="D9" s="136">
        <v>99.516666666666652</v>
      </c>
      <c r="E9" s="136">
        <v>101.81666666666668</v>
      </c>
      <c r="F9" s="136">
        <v>104.99166666666667</v>
      </c>
      <c r="G9" s="136">
        <f t="shared" si="1"/>
        <v>3.1749999999999972</v>
      </c>
      <c r="H9" s="136">
        <f t="shared" si="0"/>
        <v>2.3000000000000256</v>
      </c>
      <c r="I9" s="113">
        <f t="shared" si="2"/>
        <v>7.1166666666666742</v>
      </c>
    </row>
    <row r="10" spans="1:10" ht="29" x14ac:dyDescent="0.35">
      <c r="A10" s="137" t="s">
        <v>270</v>
      </c>
      <c r="B10" s="138">
        <v>105.59999999999998</v>
      </c>
      <c r="C10" s="136">
        <v>99.99166666666666</v>
      </c>
      <c r="D10" s="136">
        <v>99.066666666666663</v>
      </c>
      <c r="E10" s="136">
        <v>98.350000000000009</v>
      </c>
      <c r="F10" s="136">
        <v>103.83333333333333</v>
      </c>
      <c r="G10" s="136">
        <f t="shared" si="1"/>
        <v>5.4833333333333201</v>
      </c>
      <c r="H10" s="136">
        <f t="shared" si="0"/>
        <v>-0.71666666666665435</v>
      </c>
      <c r="I10" s="113">
        <f t="shared" si="2"/>
        <v>-1.7666666666666515</v>
      </c>
    </row>
    <row r="11" spans="1:10" ht="29" x14ac:dyDescent="0.35">
      <c r="A11" s="137" t="s">
        <v>271</v>
      </c>
      <c r="B11" s="136">
        <v>99.133333333333326</v>
      </c>
      <c r="C11" s="136">
        <v>100</v>
      </c>
      <c r="D11" s="136">
        <v>99.391666666666666</v>
      </c>
      <c r="E11" s="136">
        <v>98.458333333333329</v>
      </c>
      <c r="F11" s="136">
        <v>103.14999999999999</v>
      </c>
      <c r="G11" s="136">
        <f t="shared" si="1"/>
        <v>4.6916666666666629</v>
      </c>
      <c r="H11" s="136">
        <f t="shared" si="0"/>
        <v>-0.93333333333333712</v>
      </c>
      <c r="I11" s="113">
        <f t="shared" si="2"/>
        <v>4.0166666666666657</v>
      </c>
    </row>
    <row r="12" spans="1:10" ht="29" x14ac:dyDescent="0.35">
      <c r="A12" s="107" t="s">
        <v>272</v>
      </c>
      <c r="B12" s="136">
        <v>86.708333333333329</v>
      </c>
      <c r="C12" s="113">
        <v>99.99166666666666</v>
      </c>
      <c r="D12" s="113">
        <v>104.36666666666666</v>
      </c>
      <c r="E12" s="113">
        <v>102.88333333333333</v>
      </c>
      <c r="F12" s="113">
        <v>107.32499999999999</v>
      </c>
      <c r="G12" s="136">
        <f t="shared" si="1"/>
        <v>4.4416666666666629</v>
      </c>
      <c r="H12" s="136">
        <f t="shared" si="0"/>
        <v>-1.4833333333333343</v>
      </c>
      <c r="I12" s="113">
        <f t="shared" si="2"/>
        <v>20.61666666666666</v>
      </c>
    </row>
    <row r="13" spans="1:10" ht="29" x14ac:dyDescent="0.35">
      <c r="A13" s="139" t="s">
        <v>273</v>
      </c>
      <c r="B13" s="136">
        <v>96.408333333333346</v>
      </c>
      <c r="C13" s="113">
        <v>100</v>
      </c>
      <c r="D13" s="113">
        <v>98.324999999999989</v>
      </c>
      <c r="E13" s="113">
        <v>99.25</v>
      </c>
      <c r="F13" s="113">
        <v>99.183333333333337</v>
      </c>
      <c r="G13" s="136">
        <f t="shared" si="1"/>
        <v>-6.6666666666662877E-2</v>
      </c>
      <c r="H13" s="136">
        <f t="shared" si="0"/>
        <v>0.92500000000001137</v>
      </c>
      <c r="I13" s="113">
        <f t="shared" si="2"/>
        <v>2.7749999999999915</v>
      </c>
    </row>
    <row r="14" spans="1:10" x14ac:dyDescent="0.35">
      <c r="A14" s="137"/>
      <c r="B14" s="136"/>
      <c r="C14" s="113"/>
      <c r="D14" s="113"/>
      <c r="E14" s="113"/>
      <c r="F14" s="113"/>
      <c r="G14" s="136"/>
      <c r="H14" s="136"/>
      <c r="I14" s="113"/>
    </row>
    <row r="15" spans="1:10" x14ac:dyDescent="0.35">
      <c r="A15" s="140" t="s">
        <v>274</v>
      </c>
      <c r="B15" s="113">
        <v>89.541666666666671</v>
      </c>
      <c r="C15" s="113">
        <v>100</v>
      </c>
      <c r="D15" s="113">
        <v>102.34166666666665</v>
      </c>
      <c r="E15" s="113">
        <v>97.641666666666652</v>
      </c>
      <c r="F15" s="113">
        <v>95.325000000000031</v>
      </c>
      <c r="G15" s="136">
        <f t="shared" si="1"/>
        <v>-2.3166666666666202</v>
      </c>
      <c r="H15" s="136">
        <f t="shared" si="0"/>
        <v>-4.7000000000000028</v>
      </c>
      <c r="I15" s="113">
        <f t="shared" si="2"/>
        <v>5.7833333333333599</v>
      </c>
    </row>
    <row r="16" spans="1:10" ht="29" x14ac:dyDescent="0.35">
      <c r="A16" s="137" t="s">
        <v>275</v>
      </c>
      <c r="B16" s="113">
        <v>78.441666666666677</v>
      </c>
      <c r="C16" s="113">
        <v>99.991666666666674</v>
      </c>
      <c r="D16" s="113">
        <v>115.44166666666666</v>
      </c>
      <c r="E16" s="113">
        <v>102.43333333333334</v>
      </c>
      <c r="F16" s="113">
        <v>93.75833333333334</v>
      </c>
      <c r="G16" s="136">
        <f t="shared" si="1"/>
        <v>-8.6749999999999972</v>
      </c>
      <c r="H16" s="136">
        <f t="shared" si="0"/>
        <v>-13.008333333333326</v>
      </c>
      <c r="I16" s="136">
        <f t="shared" si="2"/>
        <v>15.316666666666663</v>
      </c>
    </row>
    <row r="17" spans="1:9" x14ac:dyDescent="0.35">
      <c r="A17" s="137" t="s">
        <v>276</v>
      </c>
      <c r="B17" s="113">
        <v>93.508333333333326</v>
      </c>
      <c r="C17" s="113">
        <v>100.00833333333334</v>
      </c>
      <c r="D17" s="113">
        <v>95.266666666666666</v>
      </c>
      <c r="E17" s="113">
        <v>93.399999999999991</v>
      </c>
      <c r="F17" s="113">
        <v>92.166666666666671</v>
      </c>
      <c r="G17" s="136">
        <f t="shared" si="1"/>
        <v>-1.2333333333333201</v>
      </c>
      <c r="H17" s="136">
        <f t="shared" si="0"/>
        <v>-1.8666666666666742</v>
      </c>
      <c r="I17" s="136">
        <f t="shared" si="2"/>
        <v>-1.3416666666666544</v>
      </c>
    </row>
    <row r="18" spans="1:9" x14ac:dyDescent="0.35">
      <c r="A18" s="137" t="s">
        <v>277</v>
      </c>
      <c r="B18" s="113">
        <v>89.383333333333326</v>
      </c>
      <c r="C18" s="113">
        <v>100.00833333333334</v>
      </c>
      <c r="D18" s="113">
        <v>103.15833333333332</v>
      </c>
      <c r="E18" s="113">
        <v>98.041666666666671</v>
      </c>
      <c r="F18" s="113">
        <v>95.850000000000023</v>
      </c>
      <c r="G18" s="136">
        <f t="shared" si="1"/>
        <v>-2.1916666666666487</v>
      </c>
      <c r="H18" s="136">
        <f t="shared" si="0"/>
        <v>-5.1166666666666458</v>
      </c>
      <c r="I18" s="136">
        <f t="shared" si="2"/>
        <v>6.466666666666697</v>
      </c>
    </row>
    <row r="19" spans="1:9" ht="29" x14ac:dyDescent="0.35">
      <c r="A19" s="137" t="s">
        <v>278</v>
      </c>
      <c r="B19" s="113">
        <v>95.183333333333337</v>
      </c>
      <c r="C19" s="113">
        <v>100.00000000000001</v>
      </c>
      <c r="D19" s="113">
        <v>103.70833333333336</v>
      </c>
      <c r="E19" s="113">
        <v>99.999999999999986</v>
      </c>
      <c r="F19" s="113">
        <v>102.40833333333332</v>
      </c>
      <c r="G19" s="136">
        <f t="shared" si="1"/>
        <v>2.4083333333333314</v>
      </c>
      <c r="H19" s="136">
        <f t="shared" si="0"/>
        <v>-3.7083333333333712</v>
      </c>
      <c r="I19" s="136">
        <f t="shared" si="2"/>
        <v>7.2249999999999801</v>
      </c>
    </row>
    <row r="20" spans="1:9" x14ac:dyDescent="0.35">
      <c r="A20" s="137"/>
      <c r="B20" s="113"/>
      <c r="C20" s="113"/>
      <c r="D20" s="113"/>
      <c r="E20" s="113"/>
      <c r="F20" s="113"/>
      <c r="G20" s="136"/>
      <c r="H20" s="136"/>
      <c r="I20" s="136"/>
    </row>
    <row r="21" spans="1:9" ht="29" x14ac:dyDescent="0.35">
      <c r="A21" s="140" t="s">
        <v>279</v>
      </c>
      <c r="B21" s="135">
        <v>93.95</v>
      </c>
      <c r="C21" s="136">
        <v>100</v>
      </c>
      <c r="D21" s="136">
        <v>100.97500000000001</v>
      </c>
      <c r="E21" s="136">
        <v>99.291666666666671</v>
      </c>
      <c r="F21" s="136">
        <v>101.16666666666667</v>
      </c>
      <c r="G21" s="136">
        <f t="shared" si="1"/>
        <v>1.875</v>
      </c>
      <c r="H21" s="136">
        <f>E21-D21</f>
        <v>-1.6833333333333371</v>
      </c>
      <c r="I21" s="136">
        <f t="shared" si="2"/>
        <v>7.2166666666666686</v>
      </c>
    </row>
    <row r="22" spans="1:9" x14ac:dyDescent="0.35">
      <c r="A22" s="140"/>
      <c r="B22" s="135"/>
      <c r="C22" s="136"/>
      <c r="D22" s="136"/>
      <c r="E22" s="136"/>
      <c r="F22" s="136"/>
      <c r="G22" s="136"/>
      <c r="H22" s="136"/>
      <c r="I22" s="136"/>
    </row>
    <row r="23" spans="1:9" x14ac:dyDescent="0.35">
      <c r="A23" s="141" t="s">
        <v>280</v>
      </c>
      <c r="B23" s="142">
        <v>87.99166666666666</v>
      </c>
      <c r="C23" s="143">
        <v>100</v>
      </c>
      <c r="D23" s="143">
        <v>100.71666666666668</v>
      </c>
      <c r="E23" s="143">
        <v>99.041666666666671</v>
      </c>
      <c r="F23" s="143">
        <v>94.833333333333329</v>
      </c>
      <c r="G23" s="143">
        <f t="shared" si="1"/>
        <v>-4.2083333333333428</v>
      </c>
      <c r="H23" s="143">
        <f>E23-D23</f>
        <v>-1.6750000000000114</v>
      </c>
      <c r="I23" s="143">
        <f t="shared" si="2"/>
        <v>6.8416666666666686</v>
      </c>
    </row>
    <row r="24" spans="1:9" ht="16.5" x14ac:dyDescent="0.35">
      <c r="A24" s="36" t="s">
        <v>596</v>
      </c>
    </row>
    <row r="25" spans="1:9" x14ac:dyDescent="0.35">
      <c r="A25" s="36" t="s">
        <v>510</v>
      </c>
    </row>
    <row r="26" spans="1:9" x14ac:dyDescent="0.35">
      <c r="A26" s="13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73A60-201A-4B03-830D-269F69091D00}">
  <dimension ref="A1:S69"/>
  <sheetViews>
    <sheetView topLeftCell="A17" zoomScale="80" zoomScaleNormal="80" workbookViewId="0">
      <selection activeCell="A17" sqref="A17"/>
    </sheetView>
  </sheetViews>
  <sheetFormatPr defaultColWidth="9.1796875" defaultRowHeight="14.5" x14ac:dyDescent="0.35"/>
  <cols>
    <col min="1" max="1" width="35.1796875" style="36" customWidth="1"/>
    <col min="2" max="16384" width="9.1796875" style="36"/>
  </cols>
  <sheetData>
    <row r="1" spans="1:19" x14ac:dyDescent="0.35">
      <c r="H1"/>
      <c r="I1"/>
      <c r="J1"/>
      <c r="K1"/>
      <c r="L1"/>
      <c r="M1"/>
      <c r="N1"/>
      <c r="O1"/>
      <c r="P1"/>
      <c r="Q1"/>
      <c r="R1"/>
      <c r="S1"/>
    </row>
    <row r="2" spans="1:19" x14ac:dyDescent="0.35">
      <c r="H2"/>
      <c r="I2"/>
      <c r="J2"/>
      <c r="K2"/>
      <c r="L2"/>
      <c r="M2"/>
      <c r="N2"/>
      <c r="O2"/>
      <c r="P2"/>
      <c r="Q2"/>
      <c r="R2"/>
      <c r="S2"/>
    </row>
    <row r="3" spans="1:19" x14ac:dyDescent="0.35">
      <c r="H3"/>
      <c r="I3"/>
      <c r="J3"/>
      <c r="K3"/>
      <c r="L3"/>
      <c r="M3"/>
      <c r="N3"/>
      <c r="O3"/>
      <c r="P3"/>
      <c r="Q3"/>
      <c r="R3"/>
      <c r="S3"/>
    </row>
    <row r="4" spans="1:19" x14ac:dyDescent="0.35">
      <c r="B4" s="36">
        <v>2020</v>
      </c>
      <c r="C4" s="36">
        <v>2021</v>
      </c>
      <c r="D4" s="36">
        <v>2022</v>
      </c>
      <c r="E4" s="36">
        <v>2023</v>
      </c>
      <c r="F4" s="36">
        <v>2024</v>
      </c>
      <c r="H4"/>
      <c r="I4"/>
      <c r="J4"/>
      <c r="K4"/>
      <c r="L4"/>
      <c r="M4"/>
      <c r="N4"/>
      <c r="O4"/>
      <c r="P4"/>
      <c r="Q4"/>
      <c r="R4"/>
      <c r="S4"/>
    </row>
    <row r="5" spans="1:19" x14ac:dyDescent="0.35">
      <c r="A5" s="36" t="s">
        <v>281</v>
      </c>
      <c r="B5" s="130">
        <v>83.891666666666666</v>
      </c>
      <c r="C5" s="130">
        <v>100</v>
      </c>
      <c r="D5" s="130">
        <v>118.67500000000001</v>
      </c>
      <c r="E5" s="130">
        <v>118.35000000000001</v>
      </c>
      <c r="F5" s="48">
        <v>114.26666666666667</v>
      </c>
      <c r="H5"/>
      <c r="I5"/>
      <c r="J5"/>
      <c r="K5"/>
      <c r="L5"/>
      <c r="M5"/>
      <c r="N5"/>
      <c r="O5"/>
      <c r="P5"/>
      <c r="Q5"/>
      <c r="R5"/>
      <c r="S5"/>
    </row>
    <row r="6" spans="1:19" x14ac:dyDescent="0.35">
      <c r="A6" s="36" t="s">
        <v>282</v>
      </c>
      <c r="B6" s="130">
        <v>91.358333333333334</v>
      </c>
      <c r="C6" s="130">
        <v>100</v>
      </c>
      <c r="D6" s="130">
        <v>122.45</v>
      </c>
      <c r="E6" s="130">
        <v>131.81666666666663</v>
      </c>
      <c r="F6" s="48">
        <v>140.51666666666668</v>
      </c>
      <c r="H6"/>
      <c r="I6"/>
      <c r="J6"/>
      <c r="K6"/>
      <c r="L6"/>
      <c r="M6"/>
      <c r="N6"/>
      <c r="O6"/>
      <c r="P6"/>
      <c r="Q6"/>
      <c r="R6"/>
      <c r="S6"/>
    </row>
    <row r="7" spans="1:19" x14ac:dyDescent="0.35">
      <c r="A7" s="36" t="s">
        <v>283</v>
      </c>
      <c r="B7" s="130">
        <v>88.558333333333337</v>
      </c>
      <c r="C7" s="130">
        <v>100</v>
      </c>
      <c r="D7" s="130">
        <v>112.36666666666666</v>
      </c>
      <c r="E7" s="130">
        <v>119.26666666666667</v>
      </c>
      <c r="F7" s="48">
        <v>121.80000000000001</v>
      </c>
      <c r="H7"/>
      <c r="I7"/>
      <c r="J7"/>
      <c r="K7"/>
      <c r="L7"/>
      <c r="M7"/>
      <c r="N7"/>
      <c r="O7"/>
      <c r="P7"/>
      <c r="Q7"/>
      <c r="R7"/>
      <c r="S7"/>
    </row>
    <row r="8" spans="1:19" x14ac:dyDescent="0.35">
      <c r="A8" s="36" t="s">
        <v>284</v>
      </c>
      <c r="B8" s="130">
        <v>80.458333333333329</v>
      </c>
      <c r="C8" s="130">
        <v>100</v>
      </c>
      <c r="D8" s="130">
        <v>117.89166666666665</v>
      </c>
      <c r="E8" s="130">
        <v>116.925</v>
      </c>
      <c r="F8" s="48">
        <v>111.2</v>
      </c>
      <c r="H8"/>
      <c r="I8"/>
      <c r="J8"/>
      <c r="K8"/>
      <c r="L8"/>
      <c r="M8"/>
      <c r="N8"/>
      <c r="O8"/>
      <c r="P8"/>
      <c r="Q8"/>
      <c r="R8"/>
      <c r="S8"/>
    </row>
    <row r="9" spans="1:19" x14ac:dyDescent="0.35">
      <c r="A9" s="36" t="s">
        <v>285</v>
      </c>
      <c r="B9" s="130">
        <v>94.36666666666666</v>
      </c>
      <c r="C9" s="130">
        <v>100</v>
      </c>
      <c r="D9" s="130">
        <v>117.64999999999999</v>
      </c>
      <c r="E9" s="130">
        <v>125.01666666666665</v>
      </c>
      <c r="F9" s="48">
        <v>123.85000000000001</v>
      </c>
      <c r="H9"/>
      <c r="I9"/>
      <c r="J9"/>
      <c r="K9"/>
      <c r="L9"/>
      <c r="M9"/>
      <c r="N9"/>
      <c r="O9"/>
      <c r="P9"/>
      <c r="Q9"/>
      <c r="R9"/>
      <c r="S9"/>
    </row>
    <row r="10" spans="1:19" x14ac:dyDescent="0.35">
      <c r="A10" s="36" t="s">
        <v>286</v>
      </c>
      <c r="B10" s="130">
        <v>87.2</v>
      </c>
      <c r="C10" s="130">
        <v>100</v>
      </c>
      <c r="D10" s="130">
        <v>113.06666666666666</v>
      </c>
      <c r="E10" s="130">
        <v>121.39166666666669</v>
      </c>
      <c r="F10" s="48">
        <v>121.21666666666668</v>
      </c>
      <c r="H10"/>
      <c r="I10"/>
      <c r="J10"/>
      <c r="K10"/>
      <c r="L10"/>
      <c r="M10"/>
      <c r="N10"/>
      <c r="O10"/>
      <c r="P10"/>
      <c r="Q10"/>
      <c r="R10"/>
      <c r="S10"/>
    </row>
    <row r="11" spans="1:19" x14ac:dyDescent="0.35">
      <c r="B11" s="130"/>
      <c r="C11" s="130"/>
      <c r="D11" s="130"/>
      <c r="E11" s="130"/>
      <c r="F11" s="130"/>
      <c r="G11" s="130"/>
      <c r="H11"/>
      <c r="I11"/>
      <c r="J11"/>
      <c r="K11"/>
      <c r="L11"/>
      <c r="M11"/>
      <c r="N11"/>
      <c r="O11"/>
      <c r="P11"/>
      <c r="Q11"/>
      <c r="R11"/>
      <c r="S11"/>
    </row>
    <row r="12" spans="1:19" x14ac:dyDescent="0.35">
      <c r="B12" s="36">
        <v>2019</v>
      </c>
      <c r="C12" s="36">
        <v>2020</v>
      </c>
      <c r="D12" s="36">
        <v>2021</v>
      </c>
      <c r="E12" s="36">
        <v>2022</v>
      </c>
      <c r="F12" s="36">
        <v>2023</v>
      </c>
      <c r="H12"/>
      <c r="I12"/>
      <c r="J12"/>
      <c r="K12"/>
      <c r="L12"/>
      <c r="M12"/>
      <c r="N12"/>
      <c r="O12"/>
      <c r="P12"/>
      <c r="Q12"/>
      <c r="R12"/>
      <c r="S12"/>
    </row>
    <row r="13" spans="1:19" x14ac:dyDescent="0.35">
      <c r="A13" s="36" t="s">
        <v>287</v>
      </c>
      <c r="B13" s="130">
        <v>95.5</v>
      </c>
      <c r="C13" s="130">
        <v>87.633333333333326</v>
      </c>
      <c r="D13" s="130">
        <v>99.983333333333334</v>
      </c>
      <c r="E13" s="130">
        <v>112.90000000000002</v>
      </c>
      <c r="F13" s="130">
        <v>120.8</v>
      </c>
      <c r="G13" s="130"/>
      <c r="H13"/>
      <c r="I13"/>
      <c r="J13"/>
      <c r="K13"/>
      <c r="L13"/>
      <c r="M13"/>
      <c r="N13"/>
      <c r="O13"/>
      <c r="P13"/>
      <c r="Q13"/>
      <c r="R13"/>
      <c r="S13"/>
    </row>
    <row r="14" spans="1:19" x14ac:dyDescent="0.35">
      <c r="A14" s="36" t="s">
        <v>288</v>
      </c>
      <c r="B14" s="130">
        <v>98.2</v>
      </c>
      <c r="C14" s="130">
        <v>87.216666666666654</v>
      </c>
      <c r="D14" s="130">
        <v>100.00000000000001</v>
      </c>
      <c r="E14" s="130">
        <v>113.11666666666666</v>
      </c>
      <c r="F14" s="130">
        <v>121.46666666666668</v>
      </c>
      <c r="G14" s="130"/>
      <c r="H14"/>
      <c r="I14"/>
      <c r="J14"/>
      <c r="K14"/>
      <c r="L14"/>
      <c r="M14"/>
      <c r="N14"/>
      <c r="O14"/>
      <c r="P14"/>
      <c r="Q14"/>
      <c r="R14"/>
      <c r="S14"/>
    </row>
    <row r="15" spans="1:19" x14ac:dyDescent="0.35">
      <c r="A15" s="36" t="s">
        <v>283</v>
      </c>
      <c r="B15" s="130">
        <v>89.924999999999997</v>
      </c>
      <c r="C15" s="130">
        <v>88.55</v>
      </c>
      <c r="D15" s="130">
        <v>100.00833333333333</v>
      </c>
      <c r="E15" s="130">
        <v>112.37499999999999</v>
      </c>
      <c r="F15" s="130">
        <v>119.25833333333333</v>
      </c>
      <c r="G15" s="130"/>
      <c r="H15"/>
      <c r="I15"/>
      <c r="J15"/>
      <c r="K15"/>
      <c r="L15"/>
      <c r="M15"/>
      <c r="N15"/>
      <c r="O15"/>
      <c r="P15"/>
      <c r="Q15"/>
      <c r="R15"/>
      <c r="S15"/>
    </row>
    <row r="16" spans="1:19" x14ac:dyDescent="0.35">
      <c r="H16"/>
      <c r="I16"/>
      <c r="J16"/>
      <c r="K16"/>
      <c r="L16"/>
      <c r="M16"/>
      <c r="N16"/>
      <c r="O16"/>
      <c r="P16"/>
      <c r="Q16"/>
      <c r="R16"/>
      <c r="S16"/>
    </row>
    <row r="17" spans="1:1" ht="16.5" x14ac:dyDescent="0.35">
      <c r="A17" s="36" t="s">
        <v>616</v>
      </c>
    </row>
    <row r="32" spans="1:1" x14ac:dyDescent="0.35">
      <c r="A32" s="36" t="s">
        <v>259</v>
      </c>
    </row>
    <row r="43" spans="1:1" x14ac:dyDescent="0.35">
      <c r="A43" s="52" t="s">
        <v>289</v>
      </c>
    </row>
    <row r="44" spans="1:1" x14ac:dyDescent="0.35">
      <c r="A44" s="36" t="s">
        <v>510</v>
      </c>
    </row>
    <row r="54" spans="2:16" x14ac:dyDescent="0.35">
      <c r="B54" s="130"/>
      <c r="C54" s="130"/>
      <c r="D54" s="130"/>
      <c r="F54" s="130"/>
      <c r="G54" s="130"/>
      <c r="H54" s="48"/>
      <c r="M54" s="48"/>
      <c r="N54" s="131"/>
      <c r="O54" s="131"/>
      <c r="P54" s="48"/>
    </row>
    <row r="55" spans="2:16" x14ac:dyDescent="0.35">
      <c r="B55" s="130"/>
      <c r="C55" s="130"/>
      <c r="D55" s="130"/>
      <c r="F55" s="130"/>
      <c r="G55" s="130"/>
      <c r="H55" s="48"/>
      <c r="M55" s="48"/>
      <c r="N55" s="131"/>
      <c r="O55" s="131"/>
      <c r="P55" s="48"/>
    </row>
    <row r="56" spans="2:16" x14ac:dyDescent="0.35">
      <c r="B56" s="130"/>
      <c r="C56" s="130"/>
      <c r="D56" s="130"/>
      <c r="F56" s="130"/>
      <c r="G56" s="130"/>
      <c r="H56" s="48"/>
      <c r="M56" s="48"/>
      <c r="N56" s="131"/>
      <c r="O56" s="131"/>
      <c r="P56" s="48"/>
    </row>
    <row r="57" spans="2:16" x14ac:dyDescent="0.35">
      <c r="B57" s="130"/>
      <c r="C57" s="130"/>
      <c r="D57" s="130"/>
      <c r="F57" s="130"/>
      <c r="G57" s="130"/>
      <c r="H57" s="48"/>
      <c r="M57" s="48"/>
      <c r="N57" s="131"/>
      <c r="O57" s="48"/>
      <c r="P57" s="48"/>
    </row>
    <row r="58" spans="2:16" x14ac:dyDescent="0.35">
      <c r="B58" s="130"/>
      <c r="C58" s="130"/>
      <c r="D58" s="130"/>
      <c r="F58" s="130"/>
      <c r="G58" s="130"/>
      <c r="H58" s="48"/>
      <c r="M58" s="48"/>
      <c r="N58" s="131"/>
      <c r="O58" s="48"/>
      <c r="P58" s="48"/>
    </row>
    <row r="59" spans="2:16" x14ac:dyDescent="0.35">
      <c r="B59" s="130"/>
      <c r="C59" s="130"/>
      <c r="D59" s="130"/>
      <c r="F59" s="130"/>
      <c r="G59" s="130"/>
      <c r="H59" s="48"/>
      <c r="M59" s="48"/>
      <c r="N59" s="131"/>
      <c r="O59" s="48"/>
      <c r="P59" s="48"/>
    </row>
    <row r="60" spans="2:16" x14ac:dyDescent="0.35">
      <c r="B60" s="130"/>
      <c r="C60" s="130"/>
      <c r="D60" s="130"/>
      <c r="F60" s="130"/>
      <c r="G60" s="130"/>
      <c r="H60" s="48"/>
    </row>
    <row r="61" spans="2:16" x14ac:dyDescent="0.35">
      <c r="B61" s="130"/>
      <c r="C61" s="130"/>
      <c r="D61" s="130"/>
      <c r="F61" s="130"/>
      <c r="G61" s="130"/>
      <c r="H61" s="48"/>
    </row>
    <row r="62" spans="2:16" x14ac:dyDescent="0.35">
      <c r="B62" s="130"/>
      <c r="C62" s="130"/>
      <c r="D62" s="130"/>
      <c r="F62" s="130"/>
      <c r="G62" s="130"/>
      <c r="H62" s="48"/>
    </row>
    <row r="63" spans="2:16" x14ac:dyDescent="0.35">
      <c r="H63" s="48"/>
    </row>
    <row r="64" spans="2:16" x14ac:dyDescent="0.35">
      <c r="H64" s="48"/>
    </row>
    <row r="67" spans="2:10" x14ac:dyDescent="0.35">
      <c r="B67" s="48"/>
      <c r="C67" s="48"/>
      <c r="D67" s="48"/>
      <c r="H67" s="48"/>
      <c r="I67" s="48"/>
      <c r="J67" s="48"/>
    </row>
    <row r="68" spans="2:10" x14ac:dyDescent="0.35">
      <c r="B68" s="48"/>
      <c r="C68" s="48"/>
      <c r="D68" s="48"/>
      <c r="H68" s="48"/>
      <c r="I68" s="48"/>
      <c r="J68" s="48"/>
    </row>
    <row r="69" spans="2:10" x14ac:dyDescent="0.35">
      <c r="B69" s="48"/>
      <c r="C69" s="48"/>
      <c r="D69" s="48"/>
      <c r="H69" s="48"/>
      <c r="I69" s="48"/>
      <c r="J69" s="48"/>
    </row>
  </sheetData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508A5-9258-4014-BA89-BF881E39AB35}">
  <dimension ref="A1:G231"/>
  <sheetViews>
    <sheetView zoomScale="80" zoomScaleNormal="80" workbookViewId="0">
      <selection activeCell="A2" sqref="A2"/>
    </sheetView>
  </sheetViews>
  <sheetFormatPr defaultColWidth="47.453125" defaultRowHeight="14.5" x14ac:dyDescent="0.35"/>
  <cols>
    <col min="1" max="1" width="43.453125" style="13" customWidth="1"/>
    <col min="2" max="2" width="17.26953125" style="13" customWidth="1"/>
    <col min="3" max="3" width="15.1796875" style="13" bestFit="1" customWidth="1"/>
    <col min="4" max="4" width="18.453125" style="13" bestFit="1" customWidth="1"/>
    <col min="5" max="5" width="20.453125" style="13" bestFit="1" customWidth="1"/>
    <col min="6" max="6" width="19.453125" style="13" customWidth="1"/>
    <col min="7" max="16384" width="47.453125" style="13"/>
  </cols>
  <sheetData>
    <row r="1" spans="1:5" x14ac:dyDescent="0.35">
      <c r="A1" s="13" t="s">
        <v>574</v>
      </c>
      <c r="D1" s="120"/>
    </row>
    <row r="2" spans="1:5" x14ac:dyDescent="0.35">
      <c r="A2" s="121"/>
      <c r="B2" s="120" t="s">
        <v>290</v>
      </c>
      <c r="C2" s="120" t="s">
        <v>291</v>
      </c>
      <c r="D2" s="120" t="s">
        <v>292</v>
      </c>
      <c r="E2" s="120" t="s">
        <v>293</v>
      </c>
    </row>
    <row r="3" spans="1:5" x14ac:dyDescent="0.35">
      <c r="B3" s="254" t="s">
        <v>294</v>
      </c>
      <c r="C3" s="254"/>
      <c r="D3" s="254"/>
      <c r="E3" s="254"/>
    </row>
    <row r="4" spans="1:5" x14ac:dyDescent="0.35">
      <c r="A4" s="13" t="s">
        <v>295</v>
      </c>
      <c r="B4" s="16">
        <v>16053957</v>
      </c>
      <c r="C4" s="16">
        <v>1750910</v>
      </c>
      <c r="D4" s="16">
        <v>3528244</v>
      </c>
      <c r="E4" s="16">
        <v>14634</v>
      </c>
    </row>
    <row r="5" spans="1:5" x14ac:dyDescent="0.35">
      <c r="A5" s="13" t="s">
        <v>296</v>
      </c>
      <c r="B5" s="16">
        <v>13622726</v>
      </c>
      <c r="C5" s="16">
        <v>2415148</v>
      </c>
      <c r="D5" s="16">
        <v>4774788</v>
      </c>
      <c r="E5" s="16">
        <v>23735</v>
      </c>
    </row>
    <row r="6" spans="1:5" x14ac:dyDescent="0.35">
      <c r="A6" s="13" t="s">
        <v>297</v>
      </c>
      <c r="B6" s="16">
        <v>8183088</v>
      </c>
      <c r="C6" s="16">
        <v>2167082</v>
      </c>
      <c r="D6" s="16">
        <v>2593782</v>
      </c>
      <c r="E6" s="16">
        <v>17620</v>
      </c>
    </row>
    <row r="7" spans="1:5" x14ac:dyDescent="0.35">
      <c r="A7" s="13" t="s">
        <v>298</v>
      </c>
      <c r="B7" s="16">
        <v>29111378</v>
      </c>
      <c r="C7" s="16">
        <v>4058677</v>
      </c>
      <c r="D7" s="16">
        <v>8424312</v>
      </c>
      <c r="E7" s="16">
        <v>30859</v>
      </c>
    </row>
    <row r="8" spans="1:5" x14ac:dyDescent="0.35">
      <c r="A8" s="13" t="s">
        <v>299</v>
      </c>
      <c r="B8" s="16">
        <v>13600203</v>
      </c>
      <c r="C8" s="16">
        <v>2724649</v>
      </c>
      <c r="D8" s="16">
        <v>5312345</v>
      </c>
      <c r="E8" s="16">
        <v>17545</v>
      </c>
    </row>
    <row r="9" spans="1:5" x14ac:dyDescent="0.35">
      <c r="A9" s="13" t="s">
        <v>182</v>
      </c>
      <c r="B9" s="16">
        <f t="shared" ref="B9:D9" si="0">SUM(B4:B8)</f>
        <v>80571352</v>
      </c>
      <c r="C9" s="16">
        <f t="shared" si="0"/>
        <v>13116466</v>
      </c>
      <c r="D9" s="16">
        <f t="shared" si="0"/>
        <v>24633471</v>
      </c>
      <c r="E9" s="16">
        <f>SUM(E4:E8)</f>
        <v>104393</v>
      </c>
    </row>
    <row r="10" spans="1:5" x14ac:dyDescent="0.35">
      <c r="B10" s="253" t="s">
        <v>300</v>
      </c>
      <c r="C10" s="253"/>
      <c r="D10" s="253"/>
      <c r="E10" s="253"/>
    </row>
    <row r="11" spans="1:5" x14ac:dyDescent="0.35">
      <c r="A11" s="13" t="s">
        <v>295</v>
      </c>
      <c r="B11" s="122">
        <f>(C90-C89)/C89*100</f>
        <v>4.3448631011098193</v>
      </c>
      <c r="C11" s="122">
        <f>(D90-D89)/D89*100</f>
        <v>-7.8868133849837818E-2</v>
      </c>
      <c r="D11" s="122">
        <f>(E90-E89)/E89*100</f>
        <v>10.61224093116024</v>
      </c>
      <c r="E11" s="122">
        <f>(B90-B89)/B89*100</f>
        <v>1.3645494216249914</v>
      </c>
    </row>
    <row r="12" spans="1:5" x14ac:dyDescent="0.35">
      <c r="A12" s="13" t="s">
        <v>296</v>
      </c>
      <c r="B12" s="122">
        <f>(C101-C100)/C100*100</f>
        <v>3.6517292717290486</v>
      </c>
      <c r="C12" s="122">
        <f>(D101-D100)/D100*100</f>
        <v>7.6063923636668225</v>
      </c>
      <c r="D12" s="122">
        <f>(E101-E100)/E100*100</f>
        <v>8.7716188919746205</v>
      </c>
      <c r="E12" s="122">
        <f>(B101-B100)/B100*100</f>
        <v>1.9500880546368282</v>
      </c>
    </row>
    <row r="13" spans="1:5" x14ac:dyDescent="0.35">
      <c r="A13" s="13" t="s">
        <v>297</v>
      </c>
      <c r="B13" s="122">
        <f>(C112-C111)/C111*100</f>
        <v>5.8307416957127955</v>
      </c>
      <c r="C13" s="122">
        <f>(D112-D111)/D111*100</f>
        <v>7.0909621020068299</v>
      </c>
      <c r="D13" s="122">
        <f>(E112-E111)/E111*100</f>
        <v>11.538640163477615</v>
      </c>
      <c r="E13" s="122">
        <f>(B112-B111)/B111*100</f>
        <v>1.3284260164471793</v>
      </c>
    </row>
    <row r="14" spans="1:5" x14ac:dyDescent="0.35">
      <c r="A14" s="13" t="s">
        <v>298</v>
      </c>
      <c r="B14" s="122">
        <f>(C123-C122)/C122*100</f>
        <v>0.32119527304492945</v>
      </c>
      <c r="C14" s="122">
        <f>(D123-D122)/D122*100</f>
        <v>8.0457784254355591</v>
      </c>
      <c r="D14" s="122">
        <f>(E123-E122)/E122*100</f>
        <v>8.7460102767886205</v>
      </c>
      <c r="E14" s="122">
        <f>(B123-B122)/B122*100</f>
        <v>0.3251080984427322</v>
      </c>
    </row>
    <row r="15" spans="1:5" x14ac:dyDescent="0.35">
      <c r="A15" s="13" t="s">
        <v>299</v>
      </c>
      <c r="B15" s="122">
        <f>(C134-C133)/C133*100</f>
        <v>0.19213027611433903</v>
      </c>
      <c r="C15" s="122">
        <f>(D134-D133)/D133*100</f>
        <v>7.8287419414839938</v>
      </c>
      <c r="D15" s="122">
        <f>(E134-E133)/E133*100</f>
        <v>-0.21640289218398812</v>
      </c>
      <c r="E15" s="122">
        <f>(B134-B133)/B133*100</f>
        <v>1.7455346787288333</v>
      </c>
    </row>
    <row r="16" spans="1:5" x14ac:dyDescent="0.35">
      <c r="A16" s="13" t="s">
        <v>182</v>
      </c>
      <c r="B16" s="122">
        <f>(C145-C144)/C144*100</f>
        <v>2.1794393282379572</v>
      </c>
      <c r="C16" s="122">
        <f>(D145-D144)/D144*100</f>
        <v>6.6068889531520165</v>
      </c>
      <c r="D16" s="122">
        <f>(E145-E144)/E144*100</f>
        <v>7.2158924576347978</v>
      </c>
      <c r="E16" s="122">
        <f>(B145-B144)/B144*100</f>
        <v>1.2443022015323439</v>
      </c>
    </row>
    <row r="17" spans="1:6" x14ac:dyDescent="0.35">
      <c r="B17" s="253" t="s">
        <v>294</v>
      </c>
      <c r="C17" s="253"/>
      <c r="D17" s="253"/>
      <c r="E17" s="253"/>
    </row>
    <row r="18" spans="1:6" x14ac:dyDescent="0.35">
      <c r="A18" s="13" t="s">
        <v>301</v>
      </c>
      <c r="B18" s="16">
        <v>61321751</v>
      </c>
      <c r="C18" s="16">
        <v>9919823</v>
      </c>
      <c r="D18" s="16">
        <v>19252381</v>
      </c>
      <c r="E18" s="16">
        <v>82892</v>
      </c>
    </row>
    <row r="19" spans="1:6" x14ac:dyDescent="0.35">
      <c r="A19" s="13" t="s">
        <v>302</v>
      </c>
      <c r="B19" s="16">
        <v>19249601</v>
      </c>
      <c r="C19" s="16">
        <v>3196643</v>
      </c>
      <c r="D19" s="16">
        <v>5381090</v>
      </c>
      <c r="E19" s="16">
        <v>21501</v>
      </c>
    </row>
    <row r="20" spans="1:6" x14ac:dyDescent="0.35">
      <c r="B20" s="253" t="s">
        <v>300</v>
      </c>
      <c r="C20" s="253"/>
      <c r="D20" s="253"/>
      <c r="E20" s="253"/>
      <c r="F20" s="123"/>
    </row>
    <row r="21" spans="1:6" x14ac:dyDescent="0.35">
      <c r="A21" s="13" t="s">
        <v>301</v>
      </c>
      <c r="B21" s="122">
        <f>(C79-C78)/C78*100</f>
        <v>2.7173938078289153</v>
      </c>
      <c r="C21" s="122">
        <f>(D79-D78)/D78*100</f>
        <v>6.3740876677526241</v>
      </c>
      <c r="D21" s="122">
        <f>(E79-E78)/E78*100</f>
        <v>7.0768368442035046</v>
      </c>
      <c r="E21" s="122">
        <f>(B79-B78)/B78*100</f>
        <v>1.7029839026305456</v>
      </c>
    </row>
    <row r="22" spans="1:6" x14ac:dyDescent="0.35">
      <c r="A22" s="124" t="s">
        <v>302</v>
      </c>
      <c r="B22" s="125">
        <f>(C67-C66)/C66*100</f>
        <v>0.50267520172218683</v>
      </c>
      <c r="C22" s="125">
        <f>(D67-D66)/D66*100</f>
        <v>7.3358496445299108</v>
      </c>
      <c r="D22" s="125">
        <f>(E67-E66)/E66*100</f>
        <v>7.7163749772300072</v>
      </c>
      <c r="E22" s="125">
        <f>(B67-B66)/B66*100</f>
        <v>-0.48597611774507082</v>
      </c>
    </row>
    <row r="23" spans="1:6" x14ac:dyDescent="0.35">
      <c r="A23" s="13" t="s">
        <v>575</v>
      </c>
    </row>
    <row r="29" spans="1:6" x14ac:dyDescent="0.35">
      <c r="A29" s="13" t="s">
        <v>304</v>
      </c>
      <c r="D29" s="120"/>
    </row>
    <row r="30" spans="1:6" x14ac:dyDescent="0.35">
      <c r="A30" s="121"/>
      <c r="B30" s="120" t="s">
        <v>290</v>
      </c>
      <c r="C30" s="120" t="s">
        <v>291</v>
      </c>
      <c r="D30" s="120" t="s">
        <v>292</v>
      </c>
      <c r="E30" s="120" t="s">
        <v>293</v>
      </c>
    </row>
    <row r="31" spans="1:6" ht="30" customHeight="1" x14ac:dyDescent="0.35">
      <c r="B31" s="254" t="s">
        <v>294</v>
      </c>
      <c r="C31" s="254"/>
      <c r="D31" s="254"/>
      <c r="E31" s="254"/>
    </row>
    <row r="32" spans="1:6" x14ac:dyDescent="0.35">
      <c r="A32" s="13" t="s">
        <v>295</v>
      </c>
      <c r="B32" s="16">
        <v>14666148</v>
      </c>
      <c r="C32" s="16">
        <v>1659900</v>
      </c>
      <c r="D32" s="16">
        <v>2916892</v>
      </c>
      <c r="E32" s="16">
        <v>13686</v>
      </c>
    </row>
    <row r="33" spans="1:5" x14ac:dyDescent="0.35">
      <c r="A33" s="13" t="s">
        <v>296</v>
      </c>
      <c r="B33" s="16">
        <v>13131998</v>
      </c>
      <c r="C33" s="16">
        <v>2160995</v>
      </c>
      <c r="D33" s="16">
        <v>4377320</v>
      </c>
      <c r="E33" s="16">
        <v>22303</v>
      </c>
    </row>
    <row r="34" spans="1:5" x14ac:dyDescent="0.35">
      <c r="A34" s="13" t="s">
        <v>297</v>
      </c>
      <c r="B34" s="16">
        <v>7834352</v>
      </c>
      <c r="C34" s="16">
        <v>2016675</v>
      </c>
      <c r="D34" s="16">
        <v>2260989</v>
      </c>
      <c r="E34" s="16">
        <v>17040</v>
      </c>
    </row>
    <row r="35" spans="1:5" x14ac:dyDescent="0.35">
      <c r="A35" s="13" t="s">
        <v>298</v>
      </c>
      <c r="B35" s="16">
        <v>32680679</v>
      </c>
      <c r="C35" s="16">
        <v>4233793</v>
      </c>
      <c r="D35" s="16">
        <v>7682972</v>
      </c>
      <c r="E35" s="16">
        <v>37342</v>
      </c>
    </row>
    <row r="36" spans="1:5" x14ac:dyDescent="0.35">
      <c r="A36" s="13" t="s">
        <v>299</v>
      </c>
      <c r="B36" s="16">
        <v>12888242</v>
      </c>
      <c r="C36" s="16">
        <v>2451787</v>
      </c>
      <c r="D36" s="16">
        <v>5029467</v>
      </c>
      <c r="E36" s="16">
        <v>16275</v>
      </c>
    </row>
    <row r="37" spans="1:5" x14ac:dyDescent="0.35">
      <c r="A37" s="13" t="s">
        <v>182</v>
      </c>
      <c r="B37" s="16">
        <f>SUM(B32:B36)</f>
        <v>81201419</v>
      </c>
      <c r="C37" s="16">
        <f t="shared" ref="C37:E37" si="1">SUM(C32:C36)</f>
        <v>12523150</v>
      </c>
      <c r="D37" s="16">
        <f t="shared" si="1"/>
        <v>22267640</v>
      </c>
      <c r="E37" s="16">
        <f t="shared" si="1"/>
        <v>106646</v>
      </c>
    </row>
    <row r="38" spans="1:5" x14ac:dyDescent="0.35">
      <c r="E38" s="16"/>
    </row>
    <row r="39" spans="1:5" x14ac:dyDescent="0.35">
      <c r="B39" s="253" t="s">
        <v>305</v>
      </c>
      <c r="C39" s="253"/>
      <c r="D39" s="253"/>
      <c r="E39" s="253"/>
    </row>
    <row r="40" spans="1:5" x14ac:dyDescent="0.35">
      <c r="A40" s="13" t="s">
        <v>295</v>
      </c>
      <c r="B40" s="113">
        <f>(C89-C88)/C88*100</f>
        <v>6.1629009163536219</v>
      </c>
      <c r="C40" s="113">
        <f>(D89-D88)/D88*100</f>
        <v>20.145164928668841</v>
      </c>
      <c r="D40" s="113">
        <f>(E89-E88)/E88*100</f>
        <v>11.032515675478862</v>
      </c>
      <c r="E40" s="113">
        <f>(B89-B88)/B88*100</f>
        <v>1.454673225579761</v>
      </c>
    </row>
    <row r="41" spans="1:5" x14ac:dyDescent="0.35">
      <c r="A41" s="13" t="s">
        <v>296</v>
      </c>
      <c r="B41" s="113">
        <f>(C100-C99)/C99*100</f>
        <v>10.49813159874042</v>
      </c>
      <c r="C41" s="113">
        <f>(D100-D99)/D99*100</f>
        <v>14.480033827397643</v>
      </c>
      <c r="D41" s="113">
        <f>(E100-E99)/E99*100</f>
        <v>13.243293931421016</v>
      </c>
      <c r="E41" s="113">
        <f>(B100-B99)/B99*100</f>
        <v>0.44438691862973512</v>
      </c>
    </row>
    <row r="42" spans="1:5" x14ac:dyDescent="0.35">
      <c r="A42" s="13" t="s">
        <v>297</v>
      </c>
      <c r="B42" s="113">
        <f>(C111-C110)/C110*100</f>
        <v>9.4652494765807305</v>
      </c>
      <c r="C42" s="113">
        <f>(D111-D110)/D110*100</f>
        <v>19.325790619823771</v>
      </c>
      <c r="D42" s="113">
        <f>(E111-E110)/E110*100</f>
        <v>10.813727914865998</v>
      </c>
      <c r="E42" s="113">
        <f>(B111-B110)/B110*100</f>
        <v>3.3275892804088181</v>
      </c>
    </row>
    <row r="43" spans="1:5" x14ac:dyDescent="0.35">
      <c r="A43" s="13" t="s">
        <v>298</v>
      </c>
      <c r="B43" s="113">
        <f>(C122-C121)/C121*100</f>
        <v>4.8690566680193532</v>
      </c>
      <c r="C43" s="113">
        <f>(D122-D121)/D121*100</f>
        <v>8.6522230590968459</v>
      </c>
      <c r="D43" s="113">
        <f>(E122-E121)/E121*100</f>
        <v>4.3679656205006276</v>
      </c>
      <c r="E43" s="113">
        <f>(B122-B121)/B121*100</f>
        <v>1.0512828936561647</v>
      </c>
    </row>
    <row r="44" spans="1:5" x14ac:dyDescent="0.35">
      <c r="A44" s="13" t="s">
        <v>299</v>
      </c>
      <c r="B44" s="113">
        <f>(C133-C132)/C132*100</f>
        <v>5.1356283012880661</v>
      </c>
      <c r="C44" s="113">
        <f>(D133-D132)/D132*100</f>
        <v>8.686376340820738</v>
      </c>
      <c r="D44" s="113">
        <f>(E133-E132)/E132*100</f>
        <v>3.815956430521021</v>
      </c>
      <c r="E44" s="113">
        <f>(B133-B132)/B132*100</f>
        <v>3.0908112632271179</v>
      </c>
    </row>
    <row r="45" spans="1:5" x14ac:dyDescent="0.35">
      <c r="A45" s="13" t="s">
        <v>182</v>
      </c>
      <c r="B45" s="113">
        <f>(C144-C143)/C143*100</f>
        <v>6.5117424582776531</v>
      </c>
      <c r="C45" s="113">
        <f>(D144-D143)/D143*100</f>
        <v>12.907321908664748</v>
      </c>
      <c r="D45" s="113">
        <f>(E144-E143)/E143*100</f>
        <v>7.3703259625011039</v>
      </c>
      <c r="E45" s="113">
        <f>(B144-B143)/B143*100</f>
        <v>1.6833821484571461</v>
      </c>
    </row>
    <row r="46" spans="1:5" x14ac:dyDescent="0.35">
      <c r="B46" s="253" t="s">
        <v>294</v>
      </c>
      <c r="C46" s="253"/>
      <c r="D46" s="253"/>
      <c r="E46" s="253"/>
    </row>
    <row r="47" spans="1:5" x14ac:dyDescent="0.35">
      <c r="A47" s="13" t="s">
        <v>301</v>
      </c>
      <c r="B47" s="16">
        <v>62727143</v>
      </c>
      <c r="C47" s="16">
        <v>9653741</v>
      </c>
      <c r="D47" s="16">
        <v>17569454</v>
      </c>
      <c r="E47" s="16">
        <v>86236</v>
      </c>
    </row>
    <row r="48" spans="1:5" x14ac:dyDescent="0.35">
      <c r="A48" s="13" t="s">
        <v>302</v>
      </c>
      <c r="B48" s="16">
        <v>18474276</v>
      </c>
      <c r="C48" s="16">
        <v>2869409</v>
      </c>
      <c r="D48" s="16">
        <v>4698186</v>
      </c>
      <c r="E48" s="16">
        <v>20410</v>
      </c>
    </row>
    <row r="49" spans="1:5" x14ac:dyDescent="0.35">
      <c r="B49" s="16"/>
      <c r="C49" s="126"/>
      <c r="D49" s="16"/>
      <c r="E49" s="16"/>
    </row>
    <row r="50" spans="1:5" x14ac:dyDescent="0.35">
      <c r="B50" s="253" t="s">
        <v>305</v>
      </c>
      <c r="C50" s="253"/>
      <c r="D50" s="253"/>
      <c r="E50" s="253"/>
    </row>
    <row r="51" spans="1:5" x14ac:dyDescent="0.35">
      <c r="A51" s="13" t="s">
        <v>301</v>
      </c>
      <c r="B51" s="16">
        <f>(B78-B77)/B77*100</f>
        <v>1.9756021269940569</v>
      </c>
      <c r="C51" s="16">
        <f t="shared" ref="C51:E51" si="2">(C78-C77)/C77*100</f>
        <v>6.324164643670076</v>
      </c>
      <c r="D51" s="16">
        <f t="shared" si="2"/>
        <v>14.526274602562303</v>
      </c>
      <c r="E51" s="16">
        <f t="shared" si="2"/>
        <v>7.9702352314110119</v>
      </c>
    </row>
    <row r="52" spans="1:5" x14ac:dyDescent="0.35">
      <c r="A52" s="124" t="s">
        <v>302</v>
      </c>
      <c r="B52" s="127">
        <f>(B66-B65)/B65*100</f>
        <v>0.59595865536828385</v>
      </c>
      <c r="C52" s="127">
        <f t="shared" ref="C52:E52" si="3">(C66-C65)/C65*100</f>
        <v>7.1006785370672381</v>
      </c>
      <c r="D52" s="127">
        <f t="shared" si="3"/>
        <v>8.1214652858303573</v>
      </c>
      <c r="E52" s="127">
        <f t="shared" si="3"/>
        <v>5.2652539596079428</v>
      </c>
    </row>
    <row r="53" spans="1:5" x14ac:dyDescent="0.35">
      <c r="A53" s="13" t="s">
        <v>303</v>
      </c>
    </row>
    <row r="57" spans="1:5" x14ac:dyDescent="0.35">
      <c r="A57" s="13" t="s">
        <v>306</v>
      </c>
      <c r="B57" s="13" t="s">
        <v>307</v>
      </c>
      <c r="C57" s="13" t="s">
        <v>308</v>
      </c>
      <c r="D57" s="13" t="s">
        <v>309</v>
      </c>
      <c r="E57" s="13" t="s">
        <v>310</v>
      </c>
    </row>
    <row r="58" spans="1:5" x14ac:dyDescent="0.35">
      <c r="A58" s="13">
        <v>2015</v>
      </c>
      <c r="B58" s="13">
        <v>22282</v>
      </c>
      <c r="C58" s="13">
        <v>14195849</v>
      </c>
      <c r="D58" s="13">
        <v>2603255</v>
      </c>
      <c r="E58" s="13">
        <v>2925050</v>
      </c>
    </row>
    <row r="59" spans="1:5" x14ac:dyDescent="0.35">
      <c r="A59" s="13">
        <v>2016</v>
      </c>
      <c r="B59" s="13">
        <v>21896</v>
      </c>
      <c r="C59" s="13">
        <v>13956871</v>
      </c>
      <c r="D59" s="13">
        <v>2573008</v>
      </c>
      <c r="E59" s="13">
        <v>2925187</v>
      </c>
    </row>
    <row r="60" spans="1:5" x14ac:dyDescent="0.35">
      <c r="A60" s="13">
        <v>2017</v>
      </c>
      <c r="B60" s="13">
        <v>21772</v>
      </c>
      <c r="C60" s="13">
        <v>14176309</v>
      </c>
      <c r="D60" s="13">
        <v>2589641</v>
      </c>
      <c r="E60" s="13">
        <v>2933661</v>
      </c>
    </row>
    <row r="61" spans="1:5" x14ac:dyDescent="0.35">
      <c r="A61" s="13">
        <v>2018</v>
      </c>
      <c r="B61" s="13">
        <v>21542</v>
      </c>
      <c r="C61" s="13">
        <v>14265702</v>
      </c>
      <c r="D61" s="13">
        <v>2596654</v>
      </c>
      <c r="E61" s="13">
        <v>3037984</v>
      </c>
    </row>
    <row r="62" spans="1:5" x14ac:dyDescent="0.35">
      <c r="A62" s="13">
        <v>2019</v>
      </c>
      <c r="B62" s="13">
        <v>21447</v>
      </c>
      <c r="C62" s="13">
        <v>14567881</v>
      </c>
      <c r="D62" s="13">
        <v>2712348</v>
      </c>
      <c r="E62" s="13">
        <v>3288952</v>
      </c>
    </row>
    <row r="63" spans="1:5" x14ac:dyDescent="0.35">
      <c r="A63" s="13">
        <v>2020</v>
      </c>
      <c r="B63" s="13">
        <v>21295</v>
      </c>
      <c r="C63" s="13">
        <v>14453452</v>
      </c>
      <c r="D63" s="13">
        <v>2610988</v>
      </c>
      <c r="E63" s="13">
        <v>3433962</v>
      </c>
    </row>
    <row r="64" spans="1:5" x14ac:dyDescent="0.35">
      <c r="A64" s="13">
        <v>2021</v>
      </c>
      <c r="B64" s="13">
        <v>21054</v>
      </c>
      <c r="C64" s="13">
        <v>15184100</v>
      </c>
      <c r="D64" s="13">
        <v>2742582</v>
      </c>
      <c r="E64" s="13">
        <v>3691697</v>
      </c>
    </row>
    <row r="65" spans="1:5" x14ac:dyDescent="0.35">
      <c r="A65" s="13">
        <v>2022</v>
      </c>
      <c r="B65" s="13">
        <v>21478</v>
      </c>
      <c r="C65" s="13">
        <v>17883474</v>
      </c>
      <c r="D65" s="13">
        <v>2754466</v>
      </c>
      <c r="E65" s="13">
        <v>4745735</v>
      </c>
    </row>
    <row r="66" spans="1:5" x14ac:dyDescent="0.35">
      <c r="A66" s="13">
        <v>2023</v>
      </c>
      <c r="B66" s="13">
        <v>21606</v>
      </c>
      <c r="C66" s="13">
        <v>19153322</v>
      </c>
      <c r="D66" s="13">
        <v>2978169</v>
      </c>
      <c r="E66" s="13">
        <v>4995610</v>
      </c>
    </row>
    <row r="67" spans="1:5" x14ac:dyDescent="0.35">
      <c r="A67" s="13">
        <v>2024</v>
      </c>
      <c r="B67" s="13">
        <v>21501</v>
      </c>
      <c r="C67" s="13">
        <v>19249601</v>
      </c>
      <c r="D67" s="13">
        <v>3196643</v>
      </c>
      <c r="E67" s="13">
        <v>5381090</v>
      </c>
    </row>
    <row r="69" spans="1:5" x14ac:dyDescent="0.35">
      <c r="A69" s="13" t="s">
        <v>311</v>
      </c>
      <c r="B69" s="13" t="s">
        <v>307</v>
      </c>
      <c r="C69" s="13" t="s">
        <v>308</v>
      </c>
      <c r="D69" s="13" t="s">
        <v>309</v>
      </c>
      <c r="E69" s="13" t="s">
        <v>310</v>
      </c>
    </row>
    <row r="70" spans="1:5" x14ac:dyDescent="0.35">
      <c r="A70" s="13">
        <v>2015</v>
      </c>
      <c r="B70" s="13">
        <v>70726</v>
      </c>
      <c r="C70" s="13">
        <v>39693422</v>
      </c>
      <c r="D70" s="13">
        <v>6825363</v>
      </c>
      <c r="E70" s="13">
        <v>10400159</v>
      </c>
    </row>
    <row r="71" spans="1:5" x14ac:dyDescent="0.35">
      <c r="A71" s="13">
        <v>2016</v>
      </c>
      <c r="B71" s="13">
        <v>72610</v>
      </c>
      <c r="C71" s="13">
        <v>40821760</v>
      </c>
      <c r="D71" s="13">
        <v>7078552</v>
      </c>
      <c r="E71" s="13">
        <v>10953442</v>
      </c>
    </row>
    <row r="72" spans="1:5" x14ac:dyDescent="0.35">
      <c r="A72" s="13">
        <v>2017</v>
      </c>
      <c r="B72" s="13">
        <v>73817</v>
      </c>
      <c r="C72" s="13">
        <v>42369025</v>
      </c>
      <c r="D72" s="13">
        <v>7218477</v>
      </c>
      <c r="E72" s="13">
        <v>11418471</v>
      </c>
    </row>
    <row r="73" spans="1:5" x14ac:dyDescent="0.35">
      <c r="A73" s="13">
        <v>2018</v>
      </c>
      <c r="B73" s="13">
        <v>75353</v>
      </c>
      <c r="C73" s="13">
        <v>43232768</v>
      </c>
      <c r="D73" s="13">
        <v>7368472</v>
      </c>
      <c r="E73" s="13">
        <v>11668785</v>
      </c>
    </row>
    <row r="74" spans="1:5" x14ac:dyDescent="0.35">
      <c r="A74" s="13">
        <v>2019</v>
      </c>
      <c r="B74" s="13">
        <v>76637</v>
      </c>
      <c r="C74" s="13">
        <v>44284478</v>
      </c>
      <c r="D74" s="13">
        <v>7484923</v>
      </c>
      <c r="E74" s="13">
        <v>12189970</v>
      </c>
    </row>
    <row r="75" spans="1:5" x14ac:dyDescent="0.35">
      <c r="A75" s="13">
        <v>2020</v>
      </c>
      <c r="B75" s="13">
        <v>77909</v>
      </c>
      <c r="C75" s="13">
        <v>44707145</v>
      </c>
      <c r="D75" s="13">
        <v>7769998</v>
      </c>
      <c r="E75" s="13">
        <v>12798615</v>
      </c>
    </row>
    <row r="76" spans="1:5" x14ac:dyDescent="0.35">
      <c r="A76" s="13">
        <v>2021</v>
      </c>
      <c r="B76" s="13">
        <v>78873</v>
      </c>
      <c r="C76" s="13">
        <v>48139427</v>
      </c>
      <c r="D76" s="13">
        <v>8111017</v>
      </c>
      <c r="E76" s="13">
        <v>14139828</v>
      </c>
    </row>
    <row r="77" spans="1:5" x14ac:dyDescent="0.35">
      <c r="A77" s="13">
        <v>2022</v>
      </c>
      <c r="B77" s="13">
        <v>79925</v>
      </c>
      <c r="C77" s="13">
        <v>56148554</v>
      </c>
      <c r="D77" s="13">
        <v>8142597</v>
      </c>
      <c r="E77" s="13">
        <v>16652708</v>
      </c>
    </row>
    <row r="78" spans="1:5" x14ac:dyDescent="0.35">
      <c r="A78" s="13">
        <v>2023</v>
      </c>
      <c r="B78" s="13">
        <v>81504</v>
      </c>
      <c r="C78" s="13">
        <v>59699481</v>
      </c>
      <c r="D78" s="13">
        <v>9325413</v>
      </c>
      <c r="E78" s="13">
        <v>17979968</v>
      </c>
    </row>
    <row r="79" spans="1:5" x14ac:dyDescent="0.35">
      <c r="A79" s="13">
        <v>2024</v>
      </c>
      <c r="B79" s="13">
        <v>82892</v>
      </c>
      <c r="C79" s="13">
        <v>61321751</v>
      </c>
      <c r="D79" s="13">
        <v>9919823</v>
      </c>
      <c r="E79" s="13">
        <v>19252381</v>
      </c>
    </row>
    <row r="80" spans="1:5" x14ac:dyDescent="0.35">
      <c r="A80" s="13" t="s">
        <v>312</v>
      </c>
      <c r="B80" s="13" t="s">
        <v>307</v>
      </c>
      <c r="C80" s="13" t="s">
        <v>308</v>
      </c>
      <c r="D80" s="13" t="s">
        <v>309</v>
      </c>
      <c r="E80" s="13" t="s">
        <v>310</v>
      </c>
    </row>
    <row r="81" spans="1:6" x14ac:dyDescent="0.35">
      <c r="A81" s="13">
        <v>2015</v>
      </c>
      <c r="B81" s="13">
        <v>14135</v>
      </c>
      <c r="C81" s="13">
        <v>10231379</v>
      </c>
      <c r="D81" s="13">
        <v>1434250</v>
      </c>
      <c r="E81" s="13">
        <v>1404317</v>
      </c>
    </row>
    <row r="82" spans="1:6" x14ac:dyDescent="0.35">
      <c r="A82" s="13">
        <v>2016</v>
      </c>
      <c r="B82" s="13">
        <v>14235</v>
      </c>
      <c r="C82" s="13">
        <v>10364413</v>
      </c>
      <c r="D82" s="13">
        <v>1393201</v>
      </c>
      <c r="E82" s="13">
        <v>1527627</v>
      </c>
    </row>
    <row r="83" spans="1:6" x14ac:dyDescent="0.35">
      <c r="A83" s="13">
        <v>2017</v>
      </c>
      <c r="B83" s="13">
        <v>14342</v>
      </c>
      <c r="C83" s="13">
        <v>11092825</v>
      </c>
      <c r="D83" s="13">
        <v>1353379</v>
      </c>
      <c r="E83" s="13">
        <v>1745063</v>
      </c>
    </row>
    <row r="84" spans="1:6" x14ac:dyDescent="0.35">
      <c r="A84" s="13">
        <v>2018</v>
      </c>
      <c r="B84" s="13">
        <v>14466</v>
      </c>
      <c r="C84" s="13">
        <v>11267869</v>
      </c>
      <c r="D84" s="13">
        <v>1342824</v>
      </c>
      <c r="E84" s="13">
        <v>1811659</v>
      </c>
    </row>
    <row r="85" spans="1:6" x14ac:dyDescent="0.35">
      <c r="A85" s="13">
        <v>2019</v>
      </c>
      <c r="B85" s="13">
        <v>14236</v>
      </c>
      <c r="C85" s="13">
        <v>11652954</v>
      </c>
      <c r="D85" s="13">
        <v>1413398</v>
      </c>
      <c r="E85" s="13">
        <v>2025113</v>
      </c>
    </row>
    <row r="86" spans="1:6" x14ac:dyDescent="0.35">
      <c r="A86" s="13">
        <v>2020</v>
      </c>
      <c r="B86" s="13">
        <v>14177</v>
      </c>
      <c r="C86" s="13">
        <v>11685811</v>
      </c>
      <c r="D86" s="13">
        <v>1500959</v>
      </c>
      <c r="E86" s="13">
        <v>2001593</v>
      </c>
    </row>
    <row r="87" spans="1:6" x14ac:dyDescent="0.35">
      <c r="A87" s="13">
        <v>2021</v>
      </c>
      <c r="B87" s="13">
        <v>14443</v>
      </c>
      <c r="C87" s="13">
        <v>12336698</v>
      </c>
      <c r="D87" s="13">
        <v>1507454</v>
      </c>
      <c r="E87" s="13">
        <v>2264809</v>
      </c>
    </row>
    <row r="88" spans="1:6" x14ac:dyDescent="0.35">
      <c r="A88" s="13">
        <v>2022</v>
      </c>
      <c r="B88" s="13">
        <v>14230</v>
      </c>
      <c r="C88" s="13">
        <v>14492331</v>
      </c>
      <c r="D88" s="13">
        <v>1458479</v>
      </c>
      <c r="E88" s="13">
        <v>2872799</v>
      </c>
    </row>
    <row r="89" spans="1:6" x14ac:dyDescent="0.35">
      <c r="A89" s="13">
        <v>2023</v>
      </c>
      <c r="B89" s="13">
        <v>14437</v>
      </c>
      <c r="C89" s="13">
        <v>15385479</v>
      </c>
      <c r="D89" s="13">
        <v>1752292</v>
      </c>
      <c r="E89" s="13">
        <v>3189741</v>
      </c>
    </row>
    <row r="90" spans="1:6" x14ac:dyDescent="0.35">
      <c r="A90" s="13">
        <v>2024</v>
      </c>
      <c r="B90" s="13">
        <v>14634</v>
      </c>
      <c r="C90" s="13">
        <v>16053957</v>
      </c>
      <c r="D90" s="13">
        <v>1750910</v>
      </c>
      <c r="E90" s="13">
        <v>3528244</v>
      </c>
      <c r="F90" s="13">
        <f>(D89-D88)/D88*100</f>
        <v>20.145164928668841</v>
      </c>
    </row>
    <row r="91" spans="1:6" x14ac:dyDescent="0.35">
      <c r="A91" s="13" t="s">
        <v>313</v>
      </c>
      <c r="B91" s="13" t="s">
        <v>307</v>
      </c>
      <c r="C91" s="13" t="s">
        <v>308</v>
      </c>
      <c r="D91" s="13" t="s">
        <v>309</v>
      </c>
      <c r="E91" s="13" t="s">
        <v>310</v>
      </c>
      <c r="F91" s="13">
        <f>(D90-D89)/D89*100</f>
        <v>-7.8868133849837818E-2</v>
      </c>
    </row>
    <row r="92" spans="1:6" x14ac:dyDescent="0.35">
      <c r="A92" s="13">
        <v>2015</v>
      </c>
      <c r="B92" s="13">
        <v>20031</v>
      </c>
      <c r="C92" s="13">
        <v>9149174</v>
      </c>
      <c r="D92" s="13">
        <v>1714204</v>
      </c>
      <c r="E92" s="13">
        <v>2415589</v>
      </c>
    </row>
    <row r="93" spans="1:6" x14ac:dyDescent="0.35">
      <c r="A93" s="13">
        <v>2016</v>
      </c>
      <c r="B93" s="13">
        <v>21113</v>
      </c>
      <c r="C93" s="13">
        <v>9368470</v>
      </c>
      <c r="D93" s="13">
        <v>1744502</v>
      </c>
      <c r="E93" s="13">
        <v>2590037</v>
      </c>
    </row>
    <row r="94" spans="1:6" x14ac:dyDescent="0.35">
      <c r="A94" s="13">
        <v>2017</v>
      </c>
      <c r="B94" s="13">
        <v>21539</v>
      </c>
      <c r="C94" s="13">
        <v>9421157</v>
      </c>
      <c r="D94" s="13">
        <v>1695017</v>
      </c>
      <c r="E94" s="13">
        <v>2522851</v>
      </c>
    </row>
    <row r="95" spans="1:6" x14ac:dyDescent="0.35">
      <c r="A95" s="13">
        <v>2018</v>
      </c>
      <c r="B95" s="13">
        <v>21901</v>
      </c>
      <c r="C95" s="13">
        <v>9737096</v>
      </c>
      <c r="D95" s="13">
        <v>1784213</v>
      </c>
      <c r="E95" s="13">
        <v>2802293</v>
      </c>
    </row>
    <row r="96" spans="1:6" x14ac:dyDescent="0.35">
      <c r="A96" s="13">
        <v>2019</v>
      </c>
      <c r="B96" s="13">
        <v>22197</v>
      </c>
      <c r="C96" s="13">
        <v>9854125</v>
      </c>
      <c r="D96" s="13">
        <v>1776839</v>
      </c>
      <c r="E96" s="13">
        <v>2892605</v>
      </c>
    </row>
    <row r="97" spans="1:5" x14ac:dyDescent="0.35">
      <c r="A97" s="13">
        <v>2020</v>
      </c>
      <c r="B97" s="13">
        <v>22800</v>
      </c>
      <c r="C97" s="13">
        <v>10222559</v>
      </c>
      <c r="D97" s="13">
        <v>1935468</v>
      </c>
      <c r="E97" s="13">
        <v>3273699</v>
      </c>
    </row>
    <row r="98" spans="1:5" x14ac:dyDescent="0.35">
      <c r="A98" s="13">
        <v>2021</v>
      </c>
      <c r="B98" s="13">
        <v>22931</v>
      </c>
      <c r="C98" s="13">
        <v>10671184</v>
      </c>
      <c r="D98" s="13">
        <v>2052233</v>
      </c>
      <c r="E98" s="13">
        <v>3445999</v>
      </c>
    </row>
    <row r="99" spans="1:5" x14ac:dyDescent="0.35">
      <c r="A99" s="13">
        <v>2022</v>
      </c>
      <c r="B99" s="13">
        <v>23178</v>
      </c>
      <c r="C99" s="13">
        <v>11894126</v>
      </c>
      <c r="D99" s="13">
        <v>1960541</v>
      </c>
      <c r="E99" s="13">
        <v>3876377</v>
      </c>
    </row>
    <row r="100" spans="1:5" x14ac:dyDescent="0.35">
      <c r="A100" s="13">
        <v>2023</v>
      </c>
      <c r="B100" s="13">
        <v>23281</v>
      </c>
      <c r="C100" s="13">
        <v>13142787</v>
      </c>
      <c r="D100" s="13">
        <v>2244428</v>
      </c>
      <c r="E100" s="13">
        <v>4389737</v>
      </c>
    </row>
    <row r="101" spans="1:5" x14ac:dyDescent="0.35">
      <c r="A101" s="13">
        <v>2024</v>
      </c>
      <c r="B101" s="13">
        <v>23735</v>
      </c>
      <c r="C101" s="13">
        <v>13622726</v>
      </c>
      <c r="D101" s="13">
        <v>2415148</v>
      </c>
      <c r="E101" s="13">
        <v>4774788</v>
      </c>
    </row>
    <row r="102" spans="1:5" x14ac:dyDescent="0.35">
      <c r="A102" s="13" t="s">
        <v>314</v>
      </c>
      <c r="B102" s="128" t="s">
        <v>307</v>
      </c>
      <c r="C102" s="13" t="s">
        <v>308</v>
      </c>
      <c r="D102" s="13" t="s">
        <v>309</v>
      </c>
      <c r="E102" s="13" t="s">
        <v>310</v>
      </c>
    </row>
    <row r="103" spans="1:5" x14ac:dyDescent="0.35">
      <c r="A103" s="13">
        <v>2015</v>
      </c>
      <c r="B103" s="13">
        <v>15318</v>
      </c>
      <c r="C103" s="13">
        <v>6123764</v>
      </c>
      <c r="D103" s="13">
        <v>1619512</v>
      </c>
      <c r="E103" s="13">
        <v>1973268</v>
      </c>
    </row>
    <row r="104" spans="1:5" x14ac:dyDescent="0.35">
      <c r="A104" s="13">
        <v>2016</v>
      </c>
      <c r="B104" s="13">
        <v>15663</v>
      </c>
      <c r="C104" s="13">
        <v>6144051</v>
      </c>
      <c r="D104" s="13">
        <v>1685858</v>
      </c>
      <c r="E104" s="13">
        <v>1962939</v>
      </c>
    </row>
    <row r="105" spans="1:5" x14ac:dyDescent="0.35">
      <c r="A105" s="13">
        <v>2017</v>
      </c>
      <c r="B105" s="13">
        <v>15490</v>
      </c>
      <c r="C105" s="13">
        <v>6236465</v>
      </c>
      <c r="D105" s="13">
        <v>1795845</v>
      </c>
      <c r="E105" s="13">
        <v>2029324</v>
      </c>
    </row>
    <row r="106" spans="1:5" x14ac:dyDescent="0.35">
      <c r="A106" s="13">
        <v>2018</v>
      </c>
      <c r="B106" s="13">
        <v>15554</v>
      </c>
      <c r="C106" s="13">
        <v>5977677</v>
      </c>
      <c r="D106" s="13">
        <v>1745723</v>
      </c>
      <c r="E106" s="13">
        <v>1579422</v>
      </c>
    </row>
    <row r="107" spans="1:5" x14ac:dyDescent="0.35">
      <c r="A107" s="13">
        <v>2019</v>
      </c>
      <c r="B107" s="13">
        <v>16059</v>
      </c>
      <c r="C107" s="13">
        <v>6107663</v>
      </c>
      <c r="D107" s="13">
        <v>1713486</v>
      </c>
      <c r="E107" s="13">
        <v>1689601</v>
      </c>
    </row>
    <row r="108" spans="1:5" x14ac:dyDescent="0.35">
      <c r="A108" s="13">
        <v>2020</v>
      </c>
      <c r="B108" s="13">
        <v>15945</v>
      </c>
      <c r="C108" s="13">
        <v>5883513</v>
      </c>
      <c r="D108" s="13">
        <v>1575929</v>
      </c>
      <c r="E108" s="13">
        <v>1728544</v>
      </c>
    </row>
    <row r="109" spans="1:5" x14ac:dyDescent="0.35">
      <c r="A109" s="13">
        <v>2021</v>
      </c>
      <c r="B109" s="13">
        <v>16243</v>
      </c>
      <c r="C109" s="13">
        <v>6225502</v>
      </c>
      <c r="D109" s="13">
        <v>1659903</v>
      </c>
      <c r="E109" s="13">
        <v>1827581</v>
      </c>
    </row>
    <row r="110" spans="1:5" x14ac:dyDescent="0.35">
      <c r="A110" s="13">
        <v>2022</v>
      </c>
      <c r="B110" s="13">
        <v>16829</v>
      </c>
      <c r="C110" s="13">
        <v>7063649</v>
      </c>
      <c r="D110" s="13">
        <v>1695853</v>
      </c>
      <c r="E110" s="13">
        <v>2098527</v>
      </c>
    </row>
    <row r="111" spans="1:5" x14ac:dyDescent="0.35">
      <c r="A111" s="13">
        <v>2023</v>
      </c>
      <c r="B111" s="13">
        <v>17389</v>
      </c>
      <c r="C111" s="13">
        <v>7732241</v>
      </c>
      <c r="D111" s="13">
        <v>2023590</v>
      </c>
      <c r="E111" s="13">
        <v>2325456</v>
      </c>
    </row>
    <row r="112" spans="1:5" x14ac:dyDescent="0.35">
      <c r="A112" s="13">
        <v>2024</v>
      </c>
      <c r="B112" s="13">
        <v>17620</v>
      </c>
      <c r="C112" s="13">
        <v>8183088</v>
      </c>
      <c r="D112" s="13">
        <v>2167082</v>
      </c>
      <c r="E112" s="13">
        <v>2593782</v>
      </c>
    </row>
    <row r="113" spans="1:5" x14ac:dyDescent="0.35">
      <c r="A113" s="13" t="s">
        <v>315</v>
      </c>
      <c r="B113" s="13" t="s">
        <v>307</v>
      </c>
      <c r="C113" s="13" t="s">
        <v>308</v>
      </c>
      <c r="D113" s="13" t="s">
        <v>309</v>
      </c>
      <c r="E113" s="13" t="s">
        <v>310</v>
      </c>
    </row>
    <row r="114" spans="1:5" x14ac:dyDescent="0.35">
      <c r="A114" s="13">
        <v>2015</v>
      </c>
      <c r="B114" s="13">
        <v>28849</v>
      </c>
      <c r="C114" s="13">
        <v>19619490</v>
      </c>
      <c r="D114" s="13">
        <v>2851510</v>
      </c>
      <c r="E114" s="13">
        <v>4320091</v>
      </c>
    </row>
    <row r="115" spans="1:5" x14ac:dyDescent="0.35">
      <c r="A115" s="13">
        <v>2016</v>
      </c>
      <c r="B115" s="13">
        <v>28602</v>
      </c>
      <c r="C115" s="13">
        <v>19848586</v>
      </c>
      <c r="D115" s="13">
        <v>2922099</v>
      </c>
      <c r="E115" s="13">
        <v>4450523</v>
      </c>
    </row>
    <row r="116" spans="1:5" x14ac:dyDescent="0.35">
      <c r="A116" s="13">
        <v>2017</v>
      </c>
      <c r="B116" s="13">
        <v>28939</v>
      </c>
      <c r="C116" s="13">
        <v>20234158</v>
      </c>
      <c r="D116" s="13">
        <v>2974608</v>
      </c>
      <c r="E116" s="13">
        <v>4466307</v>
      </c>
    </row>
    <row r="117" spans="1:5" x14ac:dyDescent="0.35">
      <c r="A117" s="13">
        <v>2018</v>
      </c>
      <c r="B117" s="13">
        <v>29264</v>
      </c>
      <c r="C117" s="13">
        <v>20314908</v>
      </c>
      <c r="D117" s="13">
        <v>3043098</v>
      </c>
      <c r="E117" s="13">
        <v>4685474</v>
      </c>
    </row>
    <row r="118" spans="1:5" x14ac:dyDescent="0.35">
      <c r="A118" s="13">
        <v>2019</v>
      </c>
      <c r="B118" s="13">
        <v>29590</v>
      </c>
      <c r="C118" s="13">
        <v>20691362</v>
      </c>
      <c r="D118" s="13">
        <v>3141366</v>
      </c>
      <c r="E118" s="13">
        <v>4827733</v>
      </c>
    </row>
    <row r="119" spans="1:5" x14ac:dyDescent="0.35">
      <c r="A119" s="13">
        <v>2020</v>
      </c>
      <c r="B119" s="13">
        <v>30094</v>
      </c>
      <c r="C119" s="13">
        <v>21380414</v>
      </c>
      <c r="D119" s="13">
        <v>3405846</v>
      </c>
      <c r="E119" s="13">
        <v>5147810</v>
      </c>
    </row>
    <row r="120" spans="1:5" x14ac:dyDescent="0.35">
      <c r="A120" s="13">
        <v>2021</v>
      </c>
      <c r="B120" s="13">
        <v>30150</v>
      </c>
      <c r="C120" s="13">
        <v>22847232</v>
      </c>
      <c r="D120" s="13">
        <v>3383960</v>
      </c>
      <c r="E120" s="13">
        <v>5744752</v>
      </c>
    </row>
    <row r="121" spans="1:5" x14ac:dyDescent="0.35">
      <c r="A121" s="13">
        <v>2022</v>
      </c>
      <c r="B121" s="13">
        <v>30439</v>
      </c>
      <c r="C121" s="13">
        <v>27670863</v>
      </c>
      <c r="D121" s="13">
        <v>3457308</v>
      </c>
      <c r="E121" s="13">
        <v>7422563</v>
      </c>
    </row>
    <row r="122" spans="1:5" x14ac:dyDescent="0.35">
      <c r="A122" s="13">
        <v>2023</v>
      </c>
      <c r="B122" s="13">
        <v>30759</v>
      </c>
      <c r="C122" s="13">
        <v>29018173</v>
      </c>
      <c r="D122" s="13">
        <v>3756442</v>
      </c>
      <c r="E122" s="13">
        <v>7746778</v>
      </c>
    </row>
    <row r="123" spans="1:5" x14ac:dyDescent="0.35">
      <c r="A123" s="13">
        <v>2024</v>
      </c>
      <c r="B123" s="13">
        <v>30859</v>
      </c>
      <c r="C123" s="13">
        <v>29111378</v>
      </c>
      <c r="D123" s="13">
        <v>4058677</v>
      </c>
      <c r="E123" s="13">
        <v>8424312</v>
      </c>
    </row>
    <row r="124" spans="1:5" x14ac:dyDescent="0.35">
      <c r="A124" s="13" t="s">
        <v>316</v>
      </c>
      <c r="B124" s="13" t="s">
        <v>307</v>
      </c>
      <c r="C124" s="13" t="s">
        <v>308</v>
      </c>
      <c r="D124" s="13" t="s">
        <v>309</v>
      </c>
      <c r="E124" s="13" t="s">
        <v>310</v>
      </c>
    </row>
    <row r="125" spans="1:5" x14ac:dyDescent="0.35">
      <c r="A125" s="13">
        <v>2015</v>
      </c>
      <c r="B125" s="13">
        <v>14675</v>
      </c>
      <c r="C125" s="13">
        <v>8765464</v>
      </c>
      <c r="D125" s="13">
        <v>1809142</v>
      </c>
      <c r="E125" s="13">
        <v>3211944</v>
      </c>
    </row>
    <row r="126" spans="1:5" x14ac:dyDescent="0.35">
      <c r="A126" s="13">
        <v>2016</v>
      </c>
      <c r="B126" s="13">
        <v>14893</v>
      </c>
      <c r="C126" s="13">
        <v>9053111</v>
      </c>
      <c r="D126" s="13">
        <v>1905900</v>
      </c>
      <c r="E126" s="13">
        <v>3347503</v>
      </c>
    </row>
    <row r="127" spans="1:5" x14ac:dyDescent="0.35">
      <c r="A127" s="13">
        <v>2017</v>
      </c>
      <c r="B127" s="13">
        <v>15279</v>
      </c>
      <c r="C127" s="13">
        <v>9560729</v>
      </c>
      <c r="D127" s="13">
        <v>1989269</v>
      </c>
      <c r="E127" s="13">
        <v>3588587</v>
      </c>
    </row>
    <row r="128" spans="1:5" x14ac:dyDescent="0.35">
      <c r="A128" s="13">
        <v>2018</v>
      </c>
      <c r="B128" s="13">
        <v>15710</v>
      </c>
      <c r="C128" s="13">
        <v>10200920</v>
      </c>
      <c r="D128" s="13">
        <v>2049268</v>
      </c>
      <c r="E128" s="13">
        <v>3827921</v>
      </c>
    </row>
    <row r="129" spans="1:5" x14ac:dyDescent="0.35">
      <c r="A129" s="13">
        <v>2019</v>
      </c>
      <c r="B129" s="13">
        <v>16002</v>
      </c>
      <c r="C129" s="13">
        <v>10546255</v>
      </c>
      <c r="D129" s="13">
        <v>2152182</v>
      </c>
      <c r="E129" s="13">
        <v>4043870</v>
      </c>
    </row>
    <row r="130" spans="1:5" x14ac:dyDescent="0.35">
      <c r="A130" s="13">
        <v>2020</v>
      </c>
      <c r="B130" s="13">
        <v>16188</v>
      </c>
      <c r="C130" s="13">
        <v>9988300</v>
      </c>
      <c r="D130" s="13">
        <v>1962784</v>
      </c>
      <c r="E130" s="13">
        <v>4080931</v>
      </c>
    </row>
    <row r="131" spans="1:5" x14ac:dyDescent="0.35">
      <c r="A131" s="13">
        <v>2021</v>
      </c>
      <c r="B131" s="13">
        <v>16160</v>
      </c>
      <c r="C131" s="13">
        <v>11242911</v>
      </c>
      <c r="D131" s="13">
        <v>2250049</v>
      </c>
      <c r="E131" s="13">
        <v>4548384</v>
      </c>
    </row>
    <row r="132" spans="1:5" x14ac:dyDescent="0.35">
      <c r="A132" s="13">
        <v>2022</v>
      </c>
      <c r="B132" s="13">
        <v>16727</v>
      </c>
      <c r="C132" s="13">
        <v>12911059</v>
      </c>
      <c r="D132" s="13">
        <v>2324882</v>
      </c>
      <c r="E132" s="13">
        <v>5128177</v>
      </c>
    </row>
    <row r="133" spans="1:5" x14ac:dyDescent="0.35">
      <c r="A133" s="13">
        <v>2023</v>
      </c>
      <c r="B133" s="13">
        <v>17244</v>
      </c>
      <c r="C133" s="13">
        <v>13574123</v>
      </c>
      <c r="D133" s="13">
        <v>2526830</v>
      </c>
      <c r="E133" s="13">
        <v>5323866</v>
      </c>
    </row>
    <row r="134" spans="1:5" x14ac:dyDescent="0.35">
      <c r="A134" s="13">
        <v>2024</v>
      </c>
      <c r="B134" s="13">
        <v>17545</v>
      </c>
      <c r="C134" s="13">
        <v>13600203</v>
      </c>
      <c r="D134" s="13">
        <v>2724649</v>
      </c>
      <c r="E134" s="13">
        <v>5312345</v>
      </c>
    </row>
    <row r="135" spans="1:5" x14ac:dyDescent="0.35">
      <c r="A135" s="22" t="s">
        <v>317</v>
      </c>
      <c r="B135" s="128" t="s">
        <v>307</v>
      </c>
      <c r="C135" s="13" t="s">
        <v>308</v>
      </c>
      <c r="D135" s="13" t="s">
        <v>309</v>
      </c>
      <c r="E135" s="13" t="s">
        <v>310</v>
      </c>
    </row>
    <row r="136" spans="1:5" x14ac:dyDescent="0.35">
      <c r="A136" s="13">
        <v>2015</v>
      </c>
      <c r="B136" s="13">
        <f>SUM(B81+B92+B103+B114+B125)</f>
        <v>93008</v>
      </c>
      <c r="C136" s="13">
        <f>SUM(C81+C92+C103+C114+C125)</f>
        <v>53889271</v>
      </c>
      <c r="D136" s="13">
        <f>SUM(D81+D92+D103+D114+D125)</f>
        <v>9428618</v>
      </c>
      <c r="E136" s="13">
        <f>SUM(E81+E92+E103+E114+E125)</f>
        <v>13325209</v>
      </c>
    </row>
    <row r="137" spans="1:5" x14ac:dyDescent="0.35">
      <c r="A137" s="13">
        <v>2016</v>
      </c>
      <c r="B137" s="13">
        <f t="shared" ref="B137:E145" si="4">SUM(B82+B93+B104+B115+B126)</f>
        <v>94506</v>
      </c>
      <c r="C137" s="13">
        <f t="shared" si="4"/>
        <v>54778631</v>
      </c>
      <c r="D137" s="13">
        <f t="shared" si="4"/>
        <v>9651560</v>
      </c>
      <c r="E137" s="13">
        <f t="shared" si="4"/>
        <v>13878629</v>
      </c>
    </row>
    <row r="138" spans="1:5" x14ac:dyDescent="0.35">
      <c r="A138" s="13">
        <v>2017</v>
      </c>
      <c r="B138" s="13">
        <f t="shared" si="4"/>
        <v>95589</v>
      </c>
      <c r="C138" s="13">
        <f t="shared" si="4"/>
        <v>56545334</v>
      </c>
      <c r="D138" s="13">
        <f t="shared" si="4"/>
        <v>9808118</v>
      </c>
      <c r="E138" s="13">
        <f t="shared" si="4"/>
        <v>14352132</v>
      </c>
    </row>
    <row r="139" spans="1:5" x14ac:dyDescent="0.35">
      <c r="A139" s="13">
        <v>2018</v>
      </c>
      <c r="B139" s="13">
        <f t="shared" si="4"/>
        <v>96895</v>
      </c>
      <c r="C139" s="13">
        <f t="shared" si="4"/>
        <v>57498470</v>
      </c>
      <c r="D139" s="13">
        <f t="shared" si="4"/>
        <v>9965126</v>
      </c>
      <c r="E139" s="13">
        <f t="shared" si="4"/>
        <v>14706769</v>
      </c>
    </row>
    <row r="140" spans="1:5" x14ac:dyDescent="0.35">
      <c r="A140" s="13">
        <v>2019</v>
      </c>
      <c r="B140" s="13">
        <f t="shared" si="4"/>
        <v>98084</v>
      </c>
      <c r="C140" s="13">
        <f t="shared" si="4"/>
        <v>58852359</v>
      </c>
      <c r="D140" s="13">
        <f t="shared" si="4"/>
        <v>10197271</v>
      </c>
      <c r="E140" s="13">
        <f t="shared" si="4"/>
        <v>15478922</v>
      </c>
    </row>
    <row r="141" spans="1:5" x14ac:dyDescent="0.35">
      <c r="A141" s="13">
        <v>2020</v>
      </c>
      <c r="B141" s="13">
        <f t="shared" si="4"/>
        <v>99204</v>
      </c>
      <c r="C141" s="13">
        <f t="shared" si="4"/>
        <v>59160597</v>
      </c>
      <c r="D141" s="13">
        <f t="shared" si="4"/>
        <v>10380986</v>
      </c>
      <c r="E141" s="13">
        <f t="shared" si="4"/>
        <v>16232577</v>
      </c>
    </row>
    <row r="142" spans="1:5" x14ac:dyDescent="0.35">
      <c r="A142" s="13">
        <v>2021</v>
      </c>
      <c r="B142" s="13">
        <f t="shared" si="4"/>
        <v>99927</v>
      </c>
      <c r="C142" s="13">
        <f t="shared" si="4"/>
        <v>63323527</v>
      </c>
      <c r="D142" s="13">
        <f t="shared" si="4"/>
        <v>10853599</v>
      </c>
      <c r="E142" s="13">
        <f t="shared" si="4"/>
        <v>17831525</v>
      </c>
    </row>
    <row r="143" spans="1:5" x14ac:dyDescent="0.35">
      <c r="A143" s="13">
        <v>2022</v>
      </c>
      <c r="B143" s="13">
        <f t="shared" si="4"/>
        <v>101403</v>
      </c>
      <c r="C143" s="13">
        <f t="shared" si="4"/>
        <v>74032028</v>
      </c>
      <c r="D143" s="13">
        <f t="shared" si="4"/>
        <v>10897063</v>
      </c>
      <c r="E143" s="13">
        <f t="shared" si="4"/>
        <v>21398443</v>
      </c>
    </row>
    <row r="144" spans="1:5" x14ac:dyDescent="0.35">
      <c r="A144" s="13">
        <v>2023</v>
      </c>
      <c r="B144" s="13">
        <f t="shared" si="4"/>
        <v>103110</v>
      </c>
      <c r="C144" s="13">
        <f t="shared" si="4"/>
        <v>78852803</v>
      </c>
      <c r="D144" s="13">
        <f t="shared" si="4"/>
        <v>12303582</v>
      </c>
      <c r="E144" s="13">
        <f t="shared" si="4"/>
        <v>22975578</v>
      </c>
    </row>
    <row r="145" spans="1:7" x14ac:dyDescent="0.35">
      <c r="A145" s="13">
        <v>2024</v>
      </c>
      <c r="B145" s="13">
        <f t="shared" si="4"/>
        <v>104393</v>
      </c>
      <c r="C145" s="13">
        <f t="shared" si="4"/>
        <v>80571352</v>
      </c>
      <c r="D145" s="13">
        <f t="shared" si="4"/>
        <v>13116466</v>
      </c>
      <c r="E145" s="13">
        <f t="shared" si="4"/>
        <v>24633471</v>
      </c>
      <c r="F145" s="13">
        <f>(D145-D144)/D144*100</f>
        <v>6.6068889531520165</v>
      </c>
    </row>
    <row r="146" spans="1:7" x14ac:dyDescent="0.35">
      <c r="F146" s="13">
        <f>(D144-D143)/D143*100</f>
        <v>12.907321908664748</v>
      </c>
    </row>
    <row r="147" spans="1:7" x14ac:dyDescent="0.35">
      <c r="A147" s="13" t="s">
        <v>318</v>
      </c>
    </row>
    <row r="148" spans="1:7" x14ac:dyDescent="0.35">
      <c r="B148" s="13" t="s">
        <v>295</v>
      </c>
      <c r="C148" s="13" t="s">
        <v>296</v>
      </c>
      <c r="D148" s="13" t="s">
        <v>297</v>
      </c>
      <c r="E148" s="13" t="s">
        <v>298</v>
      </c>
      <c r="F148" s="13" t="s">
        <v>299</v>
      </c>
      <c r="G148" s="13" t="s">
        <v>319</v>
      </c>
    </row>
    <row r="149" spans="1:7" x14ac:dyDescent="0.35">
      <c r="A149" s="13">
        <v>2015</v>
      </c>
      <c r="G149" s="13">
        <v>55614553</v>
      </c>
    </row>
    <row r="150" spans="1:7" x14ac:dyDescent="0.35">
      <c r="A150" s="13">
        <v>2016</v>
      </c>
      <c r="G150" s="13">
        <v>56528757</v>
      </c>
    </row>
    <row r="151" spans="1:7" x14ac:dyDescent="0.35">
      <c r="A151" s="13">
        <v>2017</v>
      </c>
      <c r="G151" s="13">
        <v>58386744</v>
      </c>
    </row>
    <row r="152" spans="1:7" x14ac:dyDescent="0.35">
      <c r="A152" s="13">
        <v>2018</v>
      </c>
      <c r="G152" s="13">
        <v>59266382</v>
      </c>
    </row>
    <row r="153" spans="1:7" x14ac:dyDescent="0.35">
      <c r="A153" s="13">
        <v>2019</v>
      </c>
      <c r="G153" s="13">
        <v>60596225</v>
      </c>
    </row>
    <row r="154" spans="1:7" x14ac:dyDescent="0.35">
      <c r="A154" s="13">
        <v>2020</v>
      </c>
      <c r="G154" s="13">
        <v>60960026</v>
      </c>
    </row>
    <row r="155" spans="1:7" x14ac:dyDescent="0.35">
      <c r="A155" s="13">
        <v>2021</v>
      </c>
      <c r="G155" s="13">
        <v>65264600</v>
      </c>
    </row>
    <row r="156" spans="1:7" x14ac:dyDescent="0.35">
      <c r="A156" s="13">
        <v>2022</v>
      </c>
      <c r="G156" s="13">
        <v>75875185</v>
      </c>
    </row>
    <row r="157" spans="1:7" x14ac:dyDescent="0.35">
      <c r="A157" s="13">
        <v>2023</v>
      </c>
      <c r="G157" s="13">
        <v>81201419</v>
      </c>
    </row>
    <row r="158" spans="1:7" x14ac:dyDescent="0.35">
      <c r="A158" s="13">
        <v>2024</v>
      </c>
    </row>
    <row r="159" spans="1:7" x14ac:dyDescent="0.35">
      <c r="A159" s="13" t="s">
        <v>309</v>
      </c>
    </row>
    <row r="160" spans="1:7" x14ac:dyDescent="0.35">
      <c r="B160" s="13" t="s">
        <v>295</v>
      </c>
      <c r="C160" s="13" t="s">
        <v>296</v>
      </c>
      <c r="D160" s="13" t="s">
        <v>297</v>
      </c>
      <c r="E160" s="13" t="s">
        <v>298</v>
      </c>
      <c r="F160" s="13" t="s">
        <v>299</v>
      </c>
    </row>
    <row r="161" spans="1:7" x14ac:dyDescent="0.35">
      <c r="A161" s="13">
        <v>2014</v>
      </c>
      <c r="B161" s="13">
        <v>1312996</v>
      </c>
      <c r="C161" s="13">
        <v>1601167</v>
      </c>
      <c r="D161" s="13">
        <v>1521202</v>
      </c>
      <c r="E161" s="13">
        <v>3281261</v>
      </c>
      <c r="F161" s="13">
        <v>1672884</v>
      </c>
      <c r="G161" s="13">
        <v>9389510</v>
      </c>
    </row>
    <row r="162" spans="1:7" x14ac:dyDescent="0.35">
      <c r="A162" s="13">
        <v>2015</v>
      </c>
      <c r="B162" s="13">
        <v>1380913</v>
      </c>
      <c r="C162" s="13">
        <v>1656246</v>
      </c>
      <c r="D162" s="13">
        <v>1602510</v>
      </c>
      <c r="E162" s="13">
        <v>3145311</v>
      </c>
      <c r="F162" s="13">
        <v>1760154</v>
      </c>
      <c r="G162" s="13">
        <v>9545134</v>
      </c>
    </row>
    <row r="163" spans="1:7" x14ac:dyDescent="0.35">
      <c r="A163" s="13">
        <v>2016</v>
      </c>
      <c r="B163" s="13">
        <v>1330321</v>
      </c>
      <c r="C163" s="13">
        <v>1695305</v>
      </c>
      <c r="D163" s="13">
        <v>1668282</v>
      </c>
      <c r="E163" s="13">
        <v>3208688</v>
      </c>
      <c r="F163" s="13">
        <v>1840727</v>
      </c>
      <c r="G163" s="13">
        <v>9743323</v>
      </c>
    </row>
    <row r="164" spans="1:7" x14ac:dyDescent="0.35">
      <c r="A164" s="13">
        <v>2017</v>
      </c>
      <c r="B164" s="13">
        <v>1294972</v>
      </c>
      <c r="C164" s="13">
        <v>1623632</v>
      </c>
      <c r="D164" s="13">
        <v>1785021</v>
      </c>
      <c r="E164" s="13">
        <v>3341450</v>
      </c>
      <c r="F164" s="13">
        <v>1924872</v>
      </c>
      <c r="G164" s="13">
        <v>9969947</v>
      </c>
    </row>
    <row r="165" spans="1:7" x14ac:dyDescent="0.35">
      <c r="A165" s="13">
        <v>2018</v>
      </c>
      <c r="B165" s="13">
        <v>1281835</v>
      </c>
      <c r="C165" s="13">
        <v>1710461</v>
      </c>
      <c r="D165" s="13">
        <v>1728188</v>
      </c>
      <c r="E165" s="13">
        <v>3422166</v>
      </c>
      <c r="F165" s="13">
        <v>1970312</v>
      </c>
      <c r="G165" s="13">
        <v>10112962</v>
      </c>
    </row>
    <row r="166" spans="1:7" x14ac:dyDescent="0.35">
      <c r="A166" s="13">
        <v>2019</v>
      </c>
      <c r="B166" s="13">
        <v>1349211</v>
      </c>
      <c r="C166" s="13">
        <v>1706299</v>
      </c>
      <c r="D166" s="13">
        <v>1700128</v>
      </c>
      <c r="E166" s="13">
        <v>3522833</v>
      </c>
      <c r="F166" s="13">
        <v>2084559</v>
      </c>
      <c r="G166" s="13">
        <v>10363030</v>
      </c>
    </row>
    <row r="167" spans="1:7" x14ac:dyDescent="0.35">
      <c r="A167" s="13">
        <v>2020</v>
      </c>
      <c r="B167" s="13">
        <v>1428814</v>
      </c>
      <c r="C167" s="13">
        <v>1832148</v>
      </c>
      <c r="D167" s="13">
        <v>1569215</v>
      </c>
      <c r="E167" s="13">
        <v>3732180</v>
      </c>
      <c r="F167" s="13">
        <v>1888969</v>
      </c>
      <c r="G167" s="13">
        <v>10451326</v>
      </c>
    </row>
    <row r="168" spans="1:7" x14ac:dyDescent="0.35">
      <c r="A168" s="13">
        <v>2021</v>
      </c>
      <c r="B168" s="13">
        <v>1433779</v>
      </c>
      <c r="C168" s="13">
        <v>1944381</v>
      </c>
      <c r="D168" s="13">
        <v>1658271</v>
      </c>
      <c r="E168" s="13">
        <v>3683728</v>
      </c>
      <c r="F168" s="13">
        <v>2176019</v>
      </c>
      <c r="G168" s="13">
        <v>10896178</v>
      </c>
    </row>
    <row r="169" spans="1:7" x14ac:dyDescent="0.35">
      <c r="A169" s="13">
        <v>2022</v>
      </c>
      <c r="B169" s="13">
        <v>1386574</v>
      </c>
      <c r="C169" s="13">
        <v>1861878</v>
      </c>
      <c r="D169" s="13">
        <v>1696239</v>
      </c>
      <c r="E169" s="13">
        <v>3791012</v>
      </c>
      <c r="F169" s="13">
        <v>2250424</v>
      </c>
      <c r="G169" s="13">
        <v>10986127</v>
      </c>
    </row>
    <row r="170" spans="1:7" x14ac:dyDescent="0.35">
      <c r="A170" s="13">
        <v>2023</v>
      </c>
      <c r="B170" s="13">
        <v>1659900</v>
      </c>
      <c r="C170" s="13">
        <v>2160995</v>
      </c>
      <c r="D170" s="13">
        <v>2016675</v>
      </c>
      <c r="E170" s="13">
        <v>4233793</v>
      </c>
      <c r="F170" s="13">
        <v>2451787</v>
      </c>
      <c r="G170" s="13">
        <v>12523150</v>
      </c>
    </row>
    <row r="175" spans="1:7" x14ac:dyDescent="0.35">
      <c r="A175" s="13" t="s">
        <v>320</v>
      </c>
    </row>
    <row r="176" spans="1:7" x14ac:dyDescent="0.35">
      <c r="A176" s="121"/>
      <c r="B176" s="120" t="s">
        <v>290</v>
      </c>
      <c r="C176" s="120" t="s">
        <v>291</v>
      </c>
      <c r="D176" s="120" t="s">
        <v>292</v>
      </c>
      <c r="E176" s="120" t="s">
        <v>293</v>
      </c>
    </row>
    <row r="177" spans="1:5" x14ac:dyDescent="0.35">
      <c r="B177" s="254" t="s">
        <v>294</v>
      </c>
      <c r="C177" s="254"/>
      <c r="D177" s="254"/>
      <c r="E177" s="254"/>
    </row>
    <row r="178" spans="1:5" x14ac:dyDescent="0.35">
      <c r="C178" s="13">
        <v>2018</v>
      </c>
    </row>
    <row r="179" spans="1:5" x14ac:dyDescent="0.35">
      <c r="A179" s="13" t="s">
        <v>295</v>
      </c>
      <c r="B179" s="16">
        <v>9774274</v>
      </c>
      <c r="C179" s="16">
        <v>1213430</v>
      </c>
      <c r="D179" s="16">
        <v>1384851</v>
      </c>
      <c r="E179" s="16">
        <v>12432</v>
      </c>
    </row>
    <row r="180" spans="1:5" x14ac:dyDescent="0.35">
      <c r="A180" s="13" t="s">
        <v>296</v>
      </c>
      <c r="B180" s="16">
        <v>7157748</v>
      </c>
      <c r="C180" s="16">
        <v>1253280</v>
      </c>
      <c r="D180" s="16">
        <v>1904834</v>
      </c>
      <c r="E180" s="16">
        <v>13396</v>
      </c>
    </row>
    <row r="181" spans="1:5" x14ac:dyDescent="0.35">
      <c r="A181" s="13" t="s">
        <v>297</v>
      </c>
      <c r="B181" s="16">
        <v>6109823</v>
      </c>
      <c r="C181" s="16">
        <v>1761644</v>
      </c>
      <c r="D181" s="16">
        <v>1603574</v>
      </c>
      <c r="E181" s="16">
        <v>15958</v>
      </c>
    </row>
    <row r="182" spans="1:5" x14ac:dyDescent="0.35">
      <c r="A182" s="13" t="s">
        <v>298</v>
      </c>
      <c r="B182" s="16">
        <v>19919189</v>
      </c>
      <c r="C182" s="16">
        <v>3045593</v>
      </c>
      <c r="D182" s="16">
        <v>4083188</v>
      </c>
      <c r="E182" s="16">
        <v>32257</v>
      </c>
    </row>
    <row r="183" spans="1:5" x14ac:dyDescent="0.35">
      <c r="A183" s="13" t="s">
        <v>299</v>
      </c>
      <c r="B183" s="16">
        <v>10600759</v>
      </c>
      <c r="C183" s="16">
        <v>2343927</v>
      </c>
      <c r="D183" s="16">
        <v>4397036</v>
      </c>
      <c r="E183" s="16">
        <v>16489</v>
      </c>
    </row>
    <row r="184" spans="1:5" x14ac:dyDescent="0.35">
      <c r="A184" s="13" t="s">
        <v>182</v>
      </c>
      <c r="B184" s="16">
        <f>SUM(B179:B183)</f>
        <v>53561793</v>
      </c>
      <c r="C184" s="16">
        <f t="shared" ref="C184:E184" si="5">SUM(C179:C183)</f>
        <v>9617874</v>
      </c>
      <c r="D184" s="16">
        <f t="shared" si="5"/>
        <v>13373483</v>
      </c>
      <c r="E184" s="16">
        <f t="shared" si="5"/>
        <v>90532</v>
      </c>
    </row>
    <row r="185" spans="1:5" x14ac:dyDescent="0.35">
      <c r="C185" s="13">
        <v>2019</v>
      </c>
    </row>
    <row r="186" spans="1:5" x14ac:dyDescent="0.35">
      <c r="A186" s="13" t="s">
        <v>295</v>
      </c>
      <c r="B186" s="16">
        <v>10080616</v>
      </c>
      <c r="C186" s="16">
        <v>1292219</v>
      </c>
      <c r="D186" s="16">
        <v>1541415</v>
      </c>
      <c r="E186" s="16">
        <v>12272</v>
      </c>
    </row>
    <row r="187" spans="1:5" x14ac:dyDescent="0.35">
      <c r="A187" s="13" t="s">
        <v>296</v>
      </c>
      <c r="B187" s="16">
        <v>7280903</v>
      </c>
      <c r="C187" s="16">
        <v>1257685</v>
      </c>
      <c r="D187" s="16">
        <v>1984325</v>
      </c>
      <c r="E187" s="16">
        <v>13676</v>
      </c>
    </row>
    <row r="188" spans="1:5" x14ac:dyDescent="0.35">
      <c r="A188" s="13" t="s">
        <v>297</v>
      </c>
      <c r="B188" s="16">
        <v>6296588</v>
      </c>
      <c r="C188" s="16">
        <v>1737111</v>
      </c>
      <c r="D188" s="16">
        <v>1706763</v>
      </c>
      <c r="E188" s="16">
        <v>16363</v>
      </c>
    </row>
    <row r="189" spans="1:5" x14ac:dyDescent="0.35">
      <c r="A189" s="13" t="s">
        <v>298</v>
      </c>
      <c r="B189" s="16">
        <v>20344146</v>
      </c>
      <c r="C189" s="16">
        <v>3118098</v>
      </c>
      <c r="D189" s="16">
        <v>4262797</v>
      </c>
      <c r="E189" s="16">
        <v>31985</v>
      </c>
    </row>
    <row r="190" spans="1:5" x14ac:dyDescent="0.35">
      <c r="A190" s="13" t="s">
        <v>299</v>
      </c>
      <c r="B190" s="16">
        <v>10952225</v>
      </c>
      <c r="C190" s="16">
        <v>2443354</v>
      </c>
      <c r="D190" s="16">
        <v>4725278</v>
      </c>
      <c r="E190" s="16">
        <v>17001</v>
      </c>
    </row>
    <row r="191" spans="1:5" x14ac:dyDescent="0.35">
      <c r="A191" s="13" t="s">
        <v>182</v>
      </c>
      <c r="B191" s="16">
        <f>SUM(B186:B190)</f>
        <v>54954478</v>
      </c>
      <c r="C191" s="16">
        <f t="shared" ref="C191:E191" si="6">SUM(C186:C190)</f>
        <v>9848467</v>
      </c>
      <c r="D191" s="16">
        <f t="shared" si="6"/>
        <v>14220578</v>
      </c>
      <c r="E191" s="16">
        <f t="shared" si="6"/>
        <v>91297</v>
      </c>
    </row>
    <row r="192" spans="1:5" x14ac:dyDescent="0.35">
      <c r="E192" s="16"/>
    </row>
    <row r="194" spans="1:5" x14ac:dyDescent="0.35">
      <c r="B194" s="253" t="s">
        <v>321</v>
      </c>
      <c r="C194" s="253"/>
      <c r="D194" s="253"/>
      <c r="E194" s="253"/>
    </row>
    <row r="196" spans="1:5" x14ac:dyDescent="0.35">
      <c r="A196" s="13" t="s">
        <v>295</v>
      </c>
      <c r="B196" s="113">
        <f>(B186-B179)/B179*100</f>
        <v>3.1341662818128486</v>
      </c>
      <c r="C196" s="113">
        <f>(C186-C179)/C179*100</f>
        <v>6.4930815951476388</v>
      </c>
      <c r="D196" s="113">
        <f>(D186-D179)/D179*100</f>
        <v>11.305476184802552</v>
      </c>
      <c r="E196" s="113">
        <f>(E186-E179)/E179*100</f>
        <v>-1.287001287001287</v>
      </c>
    </row>
    <row r="197" spans="1:5" x14ac:dyDescent="0.35">
      <c r="A197" s="13" t="s">
        <v>296</v>
      </c>
      <c r="B197" s="113">
        <f t="shared" ref="B197:E201" si="7">(B187-B180)/B180*100</f>
        <v>1.7205830660705013</v>
      </c>
      <c r="C197" s="113">
        <f t="shared" si="7"/>
        <v>0.35147772245627473</v>
      </c>
      <c r="D197" s="113">
        <f t="shared" si="7"/>
        <v>4.1731195474251299</v>
      </c>
      <c r="E197" s="113">
        <f t="shared" si="7"/>
        <v>2.0901761719916392</v>
      </c>
    </row>
    <row r="198" spans="1:5" x14ac:dyDescent="0.35">
      <c r="A198" s="13" t="s">
        <v>297</v>
      </c>
      <c r="B198" s="113">
        <f t="shared" si="7"/>
        <v>3.0567988630767209</v>
      </c>
      <c r="C198" s="113">
        <f t="shared" si="7"/>
        <v>-1.3926196212174538</v>
      </c>
      <c r="D198" s="113">
        <f t="shared" si="7"/>
        <v>6.4349384562234118</v>
      </c>
      <c r="E198" s="113">
        <f t="shared" si="7"/>
        <v>2.537912019050006</v>
      </c>
    </row>
    <row r="199" spans="1:5" x14ac:dyDescent="0.35">
      <c r="A199" s="13" t="s">
        <v>298</v>
      </c>
      <c r="B199" s="113">
        <f t="shared" si="7"/>
        <v>2.1334051300984194</v>
      </c>
      <c r="C199" s="113">
        <f t="shared" si="7"/>
        <v>2.3806529631503621</v>
      </c>
      <c r="D199" s="113">
        <f t="shared" si="7"/>
        <v>4.3987443144915197</v>
      </c>
      <c r="E199" s="113">
        <f t="shared" si="7"/>
        <v>-0.84322782651827499</v>
      </c>
    </row>
    <row r="200" spans="1:5" x14ac:dyDescent="0.35">
      <c r="A200" s="13" t="s">
        <v>299</v>
      </c>
      <c r="B200" s="113">
        <f t="shared" si="7"/>
        <v>3.3154795802828834</v>
      </c>
      <c r="C200" s="113">
        <f t="shared" si="7"/>
        <v>4.2418983185056529</v>
      </c>
      <c r="D200" s="113">
        <f t="shared" si="7"/>
        <v>7.4650741999838068</v>
      </c>
      <c r="E200" s="113">
        <f t="shared" si="7"/>
        <v>3.1051003699435991</v>
      </c>
    </row>
    <row r="201" spans="1:5" x14ac:dyDescent="0.35">
      <c r="A201" s="13" t="s">
        <v>182</v>
      </c>
      <c r="B201" s="113">
        <f t="shared" si="7"/>
        <v>2.6001463393878543</v>
      </c>
      <c r="C201" s="113">
        <f t="shared" si="7"/>
        <v>2.3975464848052699</v>
      </c>
      <c r="D201" s="113">
        <f t="shared" si="7"/>
        <v>6.3341389823428944</v>
      </c>
      <c r="E201" s="113">
        <f t="shared" si="7"/>
        <v>0.84500508107630457</v>
      </c>
    </row>
    <row r="204" spans="1:5" x14ac:dyDescent="0.35">
      <c r="B204" s="253" t="s">
        <v>294</v>
      </c>
      <c r="C204" s="253"/>
      <c r="D204" s="253"/>
      <c r="E204" s="253"/>
    </row>
    <row r="205" spans="1:5" x14ac:dyDescent="0.35">
      <c r="B205" s="112"/>
      <c r="C205" s="112">
        <v>2019</v>
      </c>
      <c r="D205" s="112"/>
      <c r="E205" s="112"/>
    </row>
    <row r="206" spans="1:5" x14ac:dyDescent="0.35">
      <c r="A206" s="13" t="s">
        <v>301</v>
      </c>
      <c r="B206" s="13">
        <v>42990715</v>
      </c>
      <c r="C206" s="13">
        <v>7341775</v>
      </c>
      <c r="D206" s="13">
        <v>11122878</v>
      </c>
      <c r="E206" s="13">
        <v>78084</v>
      </c>
    </row>
    <row r="207" spans="1:5" x14ac:dyDescent="0.35">
      <c r="A207" s="13" t="s">
        <v>302</v>
      </c>
      <c r="B207" s="13">
        <v>13408234</v>
      </c>
      <c r="C207" s="13">
        <v>2486012</v>
      </c>
      <c r="D207" s="13">
        <v>3296009</v>
      </c>
      <c r="E207" s="13">
        <v>19277</v>
      </c>
    </row>
    <row r="208" spans="1:5" x14ac:dyDescent="0.35">
      <c r="B208" s="16"/>
      <c r="C208" s="129">
        <v>2020</v>
      </c>
      <c r="D208" s="16"/>
      <c r="E208" s="16"/>
    </row>
    <row r="209" spans="1:5" x14ac:dyDescent="0.35">
      <c r="A209" s="13" t="s">
        <v>301</v>
      </c>
      <c r="B209" s="13">
        <v>43211892</v>
      </c>
      <c r="C209" s="13">
        <v>7495145</v>
      </c>
      <c r="D209" s="13">
        <v>11618842</v>
      </c>
      <c r="E209" s="13">
        <v>79016</v>
      </c>
    </row>
    <row r="210" spans="1:5" x14ac:dyDescent="0.35">
      <c r="A210" s="13" t="s">
        <v>302</v>
      </c>
      <c r="B210" s="13">
        <v>13452824</v>
      </c>
      <c r="C210" s="13">
        <v>2406888</v>
      </c>
      <c r="D210" s="13">
        <v>3402332</v>
      </c>
      <c r="E210" s="13">
        <v>19166</v>
      </c>
    </row>
    <row r="212" spans="1:5" x14ac:dyDescent="0.35">
      <c r="B212" s="253" t="s">
        <v>322</v>
      </c>
      <c r="C212" s="253"/>
      <c r="D212" s="253"/>
      <c r="E212" s="253"/>
    </row>
    <row r="213" spans="1:5" x14ac:dyDescent="0.35">
      <c r="A213" s="13" t="s">
        <v>301</v>
      </c>
      <c r="B213" s="113">
        <f>(B209-B206)/B206*100</f>
        <v>0.51447620724614607</v>
      </c>
      <c r="C213" s="113">
        <f t="shared" ref="C213:E214" si="8">(C209-C206)/C206*100</f>
        <v>2.0890043620241698</v>
      </c>
      <c r="D213" s="113">
        <f t="shared" si="8"/>
        <v>4.4589538786634177</v>
      </c>
      <c r="E213" s="113">
        <f t="shared" si="8"/>
        <v>1.1935863941396445</v>
      </c>
    </row>
    <row r="214" spans="1:5" x14ac:dyDescent="0.35">
      <c r="A214" s="124" t="s">
        <v>302</v>
      </c>
      <c r="B214" s="127">
        <f>(B210-B207)/B207*100</f>
        <v>0.33255684529372026</v>
      </c>
      <c r="C214" s="127">
        <f t="shared" si="8"/>
        <v>-3.1827682247712401</v>
      </c>
      <c r="D214" s="127">
        <f t="shared" si="8"/>
        <v>3.2258103664158684</v>
      </c>
      <c r="E214" s="127">
        <f t="shared" si="8"/>
        <v>-0.57581573896353166</v>
      </c>
    </row>
    <row r="215" spans="1:5" x14ac:dyDescent="0.35">
      <c r="A215" s="13" t="s">
        <v>303</v>
      </c>
    </row>
    <row r="217" spans="1:5" x14ac:dyDescent="0.35">
      <c r="A217" s="13" t="s">
        <v>323</v>
      </c>
    </row>
    <row r="218" spans="1:5" x14ac:dyDescent="0.35">
      <c r="B218" s="13" t="s">
        <v>307</v>
      </c>
      <c r="C218" s="13" t="s">
        <v>308</v>
      </c>
      <c r="D218" s="13" t="s">
        <v>309</v>
      </c>
      <c r="E218" s="13" t="s">
        <v>310</v>
      </c>
    </row>
    <row r="219" spans="1:5" x14ac:dyDescent="0.35">
      <c r="A219" s="13">
        <v>2014</v>
      </c>
      <c r="B219" s="16">
        <v>96891</v>
      </c>
      <c r="C219" s="16">
        <v>55158048</v>
      </c>
      <c r="D219" s="16">
        <v>9389510</v>
      </c>
      <c r="E219" s="16">
        <v>12130760</v>
      </c>
    </row>
    <row r="220" spans="1:5" x14ac:dyDescent="0.35">
      <c r="A220" s="13">
        <v>2015</v>
      </c>
      <c r="B220" s="16">
        <v>97613</v>
      </c>
      <c r="C220" s="16">
        <v>55614553</v>
      </c>
      <c r="D220" s="16">
        <v>9545134</v>
      </c>
      <c r="E220" s="16">
        <v>12946391</v>
      </c>
    </row>
    <row r="221" spans="1:5" x14ac:dyDescent="0.35">
      <c r="A221" s="13">
        <v>2016</v>
      </c>
      <c r="B221" s="16">
        <v>99240</v>
      </c>
      <c r="C221" s="16">
        <v>56528757</v>
      </c>
      <c r="D221" s="16">
        <v>9743323</v>
      </c>
      <c r="E221" s="16">
        <v>13561557</v>
      </c>
    </row>
    <row r="222" spans="1:5" x14ac:dyDescent="0.35">
      <c r="A222" s="13">
        <v>2017</v>
      </c>
      <c r="B222" s="16">
        <v>100367</v>
      </c>
      <c r="C222" s="16">
        <v>58386744</v>
      </c>
      <c r="D222" s="16">
        <v>9969947</v>
      </c>
      <c r="E222" s="16">
        <v>14011476</v>
      </c>
    </row>
    <row r="223" spans="1:5" x14ac:dyDescent="0.35">
      <c r="A223" s="13">
        <v>2018</v>
      </c>
      <c r="B223" s="16">
        <v>101827</v>
      </c>
      <c r="C223" s="16">
        <v>59266382</v>
      </c>
      <c r="D223" s="16">
        <v>10112962</v>
      </c>
      <c r="E223" s="16">
        <v>14284508</v>
      </c>
    </row>
    <row r="224" spans="1:5" x14ac:dyDescent="0.35">
      <c r="A224" s="13">
        <v>2019</v>
      </c>
      <c r="B224" s="16">
        <v>102546</v>
      </c>
      <c r="C224" s="16">
        <v>60596225</v>
      </c>
      <c r="D224" s="16">
        <v>10363030</v>
      </c>
      <c r="E224" s="16">
        <v>15093139</v>
      </c>
    </row>
    <row r="225" spans="1:5" x14ac:dyDescent="0.35">
      <c r="A225" s="13">
        <v>2020</v>
      </c>
      <c r="B225" s="16">
        <v>103814</v>
      </c>
      <c r="C225" s="16">
        <v>60960026</v>
      </c>
      <c r="D225" s="16">
        <v>10451326</v>
      </c>
      <c r="E225" s="16">
        <v>15776955</v>
      </c>
    </row>
    <row r="226" spans="1:5" x14ac:dyDescent="0.35">
      <c r="A226" s="13">
        <v>2021</v>
      </c>
      <c r="B226" s="16">
        <v>104691</v>
      </c>
      <c r="C226" s="16">
        <v>65264600</v>
      </c>
      <c r="D226" s="16">
        <v>10896178</v>
      </c>
      <c r="E226" s="16">
        <v>17395532</v>
      </c>
    </row>
    <row r="227" spans="1:5" x14ac:dyDescent="0.35">
      <c r="A227" s="13">
        <v>2022</v>
      </c>
      <c r="B227" s="16">
        <v>105706</v>
      </c>
      <c r="C227" s="16">
        <v>75875185</v>
      </c>
      <c r="D227" s="16">
        <v>10986127</v>
      </c>
      <c r="E227" s="16">
        <v>20716622</v>
      </c>
    </row>
    <row r="228" spans="1:5" x14ac:dyDescent="0.35">
      <c r="A228" s="13">
        <v>2023</v>
      </c>
      <c r="B228" s="16">
        <v>106646</v>
      </c>
      <c r="C228" s="16">
        <v>81201419</v>
      </c>
      <c r="D228" s="16">
        <v>12523150</v>
      </c>
      <c r="E228" s="16">
        <v>22267640</v>
      </c>
    </row>
    <row r="231" spans="1:5" x14ac:dyDescent="0.35">
      <c r="A231" s="13" t="s">
        <v>324</v>
      </c>
      <c r="B231" s="123">
        <f>(B228-B224)/B224*100</f>
        <v>3.998205683303103</v>
      </c>
      <c r="C231" s="123">
        <f t="shared" ref="C231:E231" si="9">(C228-C224)/C224*100</f>
        <v>34.004088538518694</v>
      </c>
      <c r="D231" s="123">
        <f t="shared" si="9"/>
        <v>20.84448274298154</v>
      </c>
      <c r="E231" s="123">
        <f t="shared" si="9"/>
        <v>47.534850106396028</v>
      </c>
    </row>
  </sheetData>
  <mergeCells count="12">
    <mergeCell ref="B194:E194"/>
    <mergeCell ref="B204:E204"/>
    <mergeCell ref="B212:E212"/>
    <mergeCell ref="B3:E3"/>
    <mergeCell ref="B10:E10"/>
    <mergeCell ref="B17:E17"/>
    <mergeCell ref="B20:E20"/>
    <mergeCell ref="B39:E39"/>
    <mergeCell ref="B31:E31"/>
    <mergeCell ref="B46:E46"/>
    <mergeCell ref="B50:E50"/>
    <mergeCell ref="B177:E177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8A7B8-23B6-45AC-B1AE-82EB2418AFD4}">
  <dimension ref="A1:D25"/>
  <sheetViews>
    <sheetView topLeftCell="A8" zoomScale="80" zoomScaleNormal="80" workbookViewId="0">
      <selection activeCell="A9" sqref="A9"/>
    </sheetView>
  </sheetViews>
  <sheetFormatPr defaultColWidth="25" defaultRowHeight="14.5" x14ac:dyDescent="0.35"/>
  <cols>
    <col min="1" max="1" width="39.81640625" style="1" customWidth="1"/>
    <col min="2" max="16384" width="25" style="1"/>
  </cols>
  <sheetData>
    <row r="1" spans="1:4" x14ac:dyDescent="0.35">
      <c r="A1" s="116" t="s">
        <v>325</v>
      </c>
      <c r="B1" s="98">
        <v>0.11600000000000001</v>
      </c>
    </row>
    <row r="2" spans="1:4" x14ac:dyDescent="0.35">
      <c r="A2" s="117" t="s">
        <v>326</v>
      </c>
      <c r="B2" s="98">
        <v>0.28299999999999997</v>
      </c>
    </row>
    <row r="3" spans="1:4" ht="29" x14ac:dyDescent="0.35">
      <c r="A3" s="116" t="s">
        <v>327</v>
      </c>
      <c r="B3" s="98">
        <v>0.22900000000000001</v>
      </c>
    </row>
    <row r="4" spans="1:4" x14ac:dyDescent="0.35">
      <c r="A4" s="116" t="s">
        <v>328</v>
      </c>
      <c r="B4" s="98">
        <v>0.253</v>
      </c>
    </row>
    <row r="5" spans="1:4" x14ac:dyDescent="0.35">
      <c r="A5" s="116" t="s">
        <v>329</v>
      </c>
      <c r="B5" s="98">
        <v>0.11899999999999999</v>
      </c>
    </row>
    <row r="6" spans="1:4" x14ac:dyDescent="0.35">
      <c r="A6" s="118" t="s">
        <v>182</v>
      </c>
    </row>
    <row r="7" spans="1:4" x14ac:dyDescent="0.35">
      <c r="D7" s="89"/>
    </row>
    <row r="8" spans="1:4" x14ac:dyDescent="0.35">
      <c r="A8" s="255" t="s">
        <v>617</v>
      </c>
      <c r="B8" s="255"/>
      <c r="C8" s="255"/>
      <c r="D8" s="255"/>
    </row>
    <row r="25" spans="1:1" x14ac:dyDescent="0.35">
      <c r="A25" s="1" t="s">
        <v>330</v>
      </c>
    </row>
  </sheetData>
  <mergeCells count="1">
    <mergeCell ref="A8:D8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47985-A8C1-4A7A-AEE1-67EE54CD3748}">
  <dimension ref="A2:M33"/>
  <sheetViews>
    <sheetView topLeftCell="A14" zoomScale="80" zoomScaleNormal="80" workbookViewId="0">
      <selection activeCell="A14" sqref="A14"/>
    </sheetView>
  </sheetViews>
  <sheetFormatPr defaultColWidth="25" defaultRowHeight="14.5" x14ac:dyDescent="0.35"/>
  <cols>
    <col min="1" max="1" width="39.81640625" style="1" customWidth="1"/>
    <col min="2" max="16384" width="25" style="1"/>
  </cols>
  <sheetData>
    <row r="2" spans="1:13" x14ac:dyDescent="0.35">
      <c r="B2" s="115" t="s">
        <v>331</v>
      </c>
      <c r="C2" s="115" t="s">
        <v>332</v>
      </c>
      <c r="D2" s="115" t="s">
        <v>333</v>
      </c>
      <c r="E2" s="115" t="s">
        <v>334</v>
      </c>
      <c r="H2" s="76" t="s">
        <v>335</v>
      </c>
      <c r="I2" s="76" t="s">
        <v>336</v>
      </c>
      <c r="M2" s="76" t="s">
        <v>337</v>
      </c>
    </row>
    <row r="3" spans="1:13" x14ac:dyDescent="0.35">
      <c r="A3" s="116" t="s">
        <v>325</v>
      </c>
      <c r="B3" s="90">
        <v>4.9776242990485793</v>
      </c>
      <c r="C3" s="90">
        <v>1.9817221531428346</v>
      </c>
      <c r="D3" s="90">
        <v>16.621243650526033</v>
      </c>
      <c r="E3" s="90">
        <v>23.307300856395926</v>
      </c>
      <c r="H3" s="90">
        <v>32.010316754273873</v>
      </c>
      <c r="I3" s="90">
        <v>6.9262941898514283</v>
      </c>
      <c r="M3" s="90">
        <v>-1.1158675997948559</v>
      </c>
    </row>
    <row r="4" spans="1:13" x14ac:dyDescent="0.35">
      <c r="A4" s="117" t="s">
        <v>326</v>
      </c>
      <c r="B4" s="90">
        <v>0.58209781963732576</v>
      </c>
      <c r="C4" s="90">
        <v>9.096521739978062</v>
      </c>
      <c r="D4" s="90">
        <v>15.029508784526897</v>
      </c>
      <c r="E4" s="90">
        <v>24.05857594219075</v>
      </c>
      <c r="H4" s="90">
        <v>36.131423366898773</v>
      </c>
      <c r="I4" s="90">
        <v>9.6380912475129108</v>
      </c>
      <c r="M4" s="90">
        <v>-1.6314974198412633</v>
      </c>
    </row>
    <row r="5" spans="1:13" ht="29" x14ac:dyDescent="0.35">
      <c r="A5" s="116" t="s">
        <v>327</v>
      </c>
      <c r="B5" s="90">
        <v>0.25681490329962731</v>
      </c>
      <c r="C5" s="90">
        <v>-0.2490920158813584</v>
      </c>
      <c r="D5" s="90">
        <v>16.338893460742991</v>
      </c>
      <c r="E5" s="90">
        <v>21.307639984142831</v>
      </c>
      <c r="H5" s="90">
        <v>21.316232425061063</v>
      </c>
      <c r="I5" s="90">
        <v>6.9985235295474482</v>
      </c>
      <c r="M5" s="90">
        <v>-2.5491929709414185</v>
      </c>
    </row>
    <row r="6" spans="1:13" x14ac:dyDescent="0.35">
      <c r="A6" s="116" t="s">
        <v>328</v>
      </c>
      <c r="B6" s="90">
        <v>1.6056338028168966</v>
      </c>
      <c r="C6" s="90">
        <v>11.430031122181724</v>
      </c>
      <c r="D6" s="90">
        <v>6.1951900592957951</v>
      </c>
      <c r="E6" s="90">
        <v>14.944258966563323</v>
      </c>
      <c r="H6" s="90">
        <v>30.138958227421636</v>
      </c>
      <c r="I6" s="90">
        <v>4.1197389996829257</v>
      </c>
      <c r="M6" s="90">
        <v>3.9559538084085388</v>
      </c>
    </row>
    <row r="7" spans="1:13" x14ac:dyDescent="0.35">
      <c r="A7" s="116" t="s">
        <v>329</v>
      </c>
      <c r="B7" s="90">
        <v>3.9765770561618301</v>
      </c>
      <c r="C7" s="90">
        <v>14.268580171458581</v>
      </c>
      <c r="D7" s="90">
        <v>36.994497027772503</v>
      </c>
      <c r="E7" s="90">
        <v>9.2445040722275724</v>
      </c>
      <c r="H7" s="90">
        <v>29.796190104517915</v>
      </c>
      <c r="I7" s="90">
        <v>24.990907286644688</v>
      </c>
      <c r="M7" s="90">
        <v>-36.200385473958349</v>
      </c>
    </row>
    <row r="8" spans="1:13" x14ac:dyDescent="0.35">
      <c r="A8" s="118" t="s">
        <v>182</v>
      </c>
      <c r="B8" s="90">
        <v>1.654732783772227</v>
      </c>
      <c r="C8" s="90">
        <v>7.0580323114009191</v>
      </c>
      <c r="D8" s="90">
        <v>15.224357539476369</v>
      </c>
      <c r="E8" s="90">
        <v>19.238453747595575</v>
      </c>
      <c r="H8" s="90">
        <v>29.766680593336364</v>
      </c>
      <c r="I8" s="90">
        <v>8.3645094472616677</v>
      </c>
      <c r="M8" s="90">
        <v>-4.5040461547691448</v>
      </c>
    </row>
    <row r="9" spans="1:13" x14ac:dyDescent="0.35">
      <c r="A9" s="118" t="s">
        <v>338</v>
      </c>
    </row>
    <row r="11" spans="1:13" ht="29" x14ac:dyDescent="0.35">
      <c r="A11" s="119" t="s">
        <v>339</v>
      </c>
    </row>
    <row r="14" spans="1:13" x14ac:dyDescent="0.35">
      <c r="A14" s="1" t="s">
        <v>576</v>
      </c>
    </row>
    <row r="33" spans="1:1" x14ac:dyDescent="0.35">
      <c r="A33" s="1" t="s">
        <v>330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297E1-BA85-437A-B3B2-244EC38087CF}">
  <dimension ref="A1:E46"/>
  <sheetViews>
    <sheetView topLeftCell="D13" zoomScale="80" zoomScaleNormal="80" workbookViewId="0">
      <selection activeCell="D14" sqref="D14"/>
    </sheetView>
  </sheetViews>
  <sheetFormatPr defaultColWidth="8.7265625" defaultRowHeight="14.5" x14ac:dyDescent="0.35"/>
  <cols>
    <col min="1" max="1" width="16.26953125" style="13" customWidth="1"/>
    <col min="2" max="16384" width="8.7265625" style="13"/>
  </cols>
  <sheetData>
    <row r="1" spans="1:4" x14ac:dyDescent="0.35">
      <c r="B1" s="112" t="s">
        <v>340</v>
      </c>
    </row>
    <row r="2" spans="1:4" x14ac:dyDescent="0.35">
      <c r="A2" s="13" t="s">
        <v>341</v>
      </c>
      <c r="B2" s="113">
        <v>17.913969631126406</v>
      </c>
      <c r="D2" s="113">
        <f>B2+B3+B4</f>
        <v>41.703837090379579</v>
      </c>
    </row>
    <row r="3" spans="1:4" x14ac:dyDescent="0.35">
      <c r="A3" s="13" t="s">
        <v>342</v>
      </c>
      <c r="B3" s="113">
        <v>12.735198196070657</v>
      </c>
    </row>
    <row r="4" spans="1:4" x14ac:dyDescent="0.35">
      <c r="A4" s="13" t="s">
        <v>343</v>
      </c>
      <c r="B4" s="113">
        <v>11.05466926318252</v>
      </c>
    </row>
    <row r="5" spans="1:4" x14ac:dyDescent="0.35">
      <c r="A5" s="13" t="s">
        <v>344</v>
      </c>
      <c r="B5" s="113">
        <v>7.8487675635896705</v>
      </c>
    </row>
    <row r="6" spans="1:4" x14ac:dyDescent="0.35">
      <c r="A6" s="13" t="s">
        <v>345</v>
      </c>
      <c r="B6" s="113">
        <v>7.4748153932392407</v>
      </c>
    </row>
    <row r="7" spans="1:4" x14ac:dyDescent="0.35">
      <c r="A7" s="13" t="s">
        <v>346</v>
      </c>
      <c r="B7" s="113">
        <v>7.3414181054549461</v>
      </c>
    </row>
    <row r="8" spans="1:4" x14ac:dyDescent="0.35">
      <c r="A8" s="13" t="s">
        <v>347</v>
      </c>
      <c r="B8" s="113">
        <v>6.0679573281922004</v>
      </c>
    </row>
    <row r="9" spans="1:4" x14ac:dyDescent="0.35">
      <c r="A9" s="13" t="s">
        <v>348</v>
      </c>
      <c r="B9" s="113">
        <v>5.6981701204951003</v>
      </c>
    </row>
    <row r="10" spans="1:4" x14ac:dyDescent="0.35">
      <c r="A10" s="13" t="s">
        <v>349</v>
      </c>
      <c r="B10" s="113">
        <v>5.0997798297075212</v>
      </c>
    </row>
    <row r="11" spans="1:4" x14ac:dyDescent="0.35">
      <c r="A11" s="13" t="s">
        <v>350</v>
      </c>
      <c r="B11" s="113">
        <v>3.1029592717979675</v>
      </c>
    </row>
    <row r="12" spans="1:4" x14ac:dyDescent="0.35">
      <c r="A12" s="13" t="s">
        <v>351</v>
      </c>
      <c r="B12" s="113">
        <v>2.3790263988722908</v>
      </c>
    </row>
    <row r="13" spans="1:4" x14ac:dyDescent="0.35">
      <c r="A13" s="13" t="s">
        <v>352</v>
      </c>
      <c r="B13" s="113">
        <v>2.2136607975027922</v>
      </c>
      <c r="D13" s="13" t="s">
        <v>578</v>
      </c>
    </row>
    <row r="14" spans="1:4" x14ac:dyDescent="0.35">
      <c r="A14" s="13" t="s">
        <v>353</v>
      </c>
      <c r="B14" s="113">
        <v>2.1330348027414496</v>
      </c>
    </row>
    <row r="15" spans="1:4" x14ac:dyDescent="0.35">
      <c r="A15" s="13" t="s">
        <v>354</v>
      </c>
      <c r="B15" s="113">
        <v>2.0576849446543513</v>
      </c>
    </row>
    <row r="16" spans="1:4" x14ac:dyDescent="0.35">
      <c r="A16" s="13" t="s">
        <v>355</v>
      </c>
      <c r="B16" s="113">
        <v>1.9433950927001946</v>
      </c>
    </row>
    <row r="17" spans="1:5" x14ac:dyDescent="0.35">
      <c r="A17" s="13" t="s">
        <v>356</v>
      </c>
      <c r="B17" s="113">
        <v>1.8243728462714257</v>
      </c>
    </row>
    <row r="18" spans="1:5" x14ac:dyDescent="0.35">
      <c r="A18" s="13" t="s">
        <v>357</v>
      </c>
      <c r="B18" s="113">
        <v>1.7105785034161953</v>
      </c>
    </row>
    <row r="19" spans="1:5" x14ac:dyDescent="0.35">
      <c r="A19" s="13" t="s">
        <v>358</v>
      </c>
      <c r="B19" s="113">
        <v>0.79504497276102604</v>
      </c>
    </row>
    <row r="20" spans="1:5" x14ac:dyDescent="0.35">
      <c r="A20" s="13" t="s">
        <v>359</v>
      </c>
      <c r="B20" s="113">
        <v>0.43871651244363952</v>
      </c>
    </row>
    <row r="21" spans="1:5" x14ac:dyDescent="0.35">
      <c r="A21" s="13" t="s">
        <v>360</v>
      </c>
      <c r="B21" s="113">
        <v>0.16678042578041596</v>
      </c>
    </row>
    <row r="24" spans="1:5" x14ac:dyDescent="0.35">
      <c r="A24" s="13" t="s">
        <v>361</v>
      </c>
      <c r="B24" s="113">
        <f>SUM(B2+B3+B4+B7+B11+B13+B18+B21)</f>
        <v>56.2392341943319</v>
      </c>
      <c r="C24" s="114">
        <f>B24/100</f>
        <v>0.562392341943319</v>
      </c>
    </row>
    <row r="25" spans="1:5" x14ac:dyDescent="0.35">
      <c r="A25" s="13" t="s">
        <v>362</v>
      </c>
      <c r="B25" s="113">
        <f>B5+B10+B17+B14</f>
        <v>16.905955042310065</v>
      </c>
      <c r="C25" s="114">
        <f t="shared" ref="C25:C26" si="0">B25/100</f>
        <v>0.16905955042310064</v>
      </c>
    </row>
    <row r="26" spans="1:5" x14ac:dyDescent="0.35">
      <c r="A26" s="13" t="s">
        <v>363</v>
      </c>
      <c r="B26" s="113">
        <f>B6+B8+B9+B12+B15+B16+B19+B20</f>
        <v>26.854810763358042</v>
      </c>
      <c r="C26" s="114">
        <f t="shared" si="0"/>
        <v>0.26854810763358045</v>
      </c>
    </row>
    <row r="27" spans="1:5" x14ac:dyDescent="0.35">
      <c r="B27" s="113">
        <f>B24+B25+B26</f>
        <v>100.00000000000001</v>
      </c>
    </row>
    <row r="31" spans="1:5" x14ac:dyDescent="0.35">
      <c r="E31" s="13" t="s">
        <v>577</v>
      </c>
    </row>
    <row r="46" spans="2:2" x14ac:dyDescent="0.35">
      <c r="B46" s="13" t="s">
        <v>364</v>
      </c>
    </row>
  </sheetData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150B8-C6FE-43D6-8A68-2BF07AF32F46}">
  <dimension ref="A1:G53"/>
  <sheetViews>
    <sheetView topLeftCell="D9" zoomScale="80" zoomScaleNormal="80" workbookViewId="0">
      <selection activeCell="D10" sqref="D10"/>
    </sheetView>
  </sheetViews>
  <sheetFormatPr defaultColWidth="8.7265625" defaultRowHeight="14.5" x14ac:dyDescent="0.35"/>
  <cols>
    <col min="1" max="4" width="8.7265625" style="13"/>
    <col min="5" max="5" width="13.81640625" style="13" customWidth="1"/>
    <col min="6" max="6" width="8.7265625" style="13"/>
    <col min="7" max="7" width="16.453125" style="13" customWidth="1"/>
    <col min="8" max="8" width="8.7265625" style="13"/>
    <col min="9" max="9" width="19.453125" style="13" customWidth="1"/>
    <col min="10" max="16384" width="8.7265625" style="13"/>
  </cols>
  <sheetData>
    <row r="1" spans="1:7" x14ac:dyDescent="0.35">
      <c r="B1" s="112" t="s">
        <v>340</v>
      </c>
      <c r="C1" s="13" t="s">
        <v>365</v>
      </c>
    </row>
    <row r="2" spans="1:7" x14ac:dyDescent="0.35">
      <c r="A2" s="13" t="s">
        <v>354</v>
      </c>
      <c r="B2" s="113">
        <v>37.197398347416694</v>
      </c>
    </row>
    <row r="3" spans="1:7" x14ac:dyDescent="0.35">
      <c r="A3" s="13" t="s">
        <v>359</v>
      </c>
      <c r="B3" s="113">
        <v>37.17979889807556</v>
      </c>
    </row>
    <row r="4" spans="1:7" x14ac:dyDescent="0.35">
      <c r="A4" s="13" t="s">
        <v>347</v>
      </c>
      <c r="B4" s="113">
        <v>33.40134935689958</v>
      </c>
    </row>
    <row r="5" spans="1:7" x14ac:dyDescent="0.35">
      <c r="A5" s="13" t="s">
        <v>351</v>
      </c>
      <c r="B5" s="113">
        <v>31.363042391779985</v>
      </c>
      <c r="E5" s="13" t="s">
        <v>363</v>
      </c>
      <c r="F5" s="113">
        <v>29.253603765027563</v>
      </c>
      <c r="G5" s="114">
        <f>F5/100</f>
        <v>0.29253603765027564</v>
      </c>
    </row>
    <row r="6" spans="1:7" x14ac:dyDescent="0.35">
      <c r="A6" s="13" t="s">
        <v>348</v>
      </c>
      <c r="B6" s="113">
        <v>28.909412795949681</v>
      </c>
      <c r="E6" s="13" t="s">
        <v>361</v>
      </c>
      <c r="F6" s="113">
        <v>15.2864541546805</v>
      </c>
      <c r="G6" s="114">
        <f>F6/100</f>
        <v>0.15286454154680501</v>
      </c>
    </row>
    <row r="7" spans="1:7" x14ac:dyDescent="0.35">
      <c r="A7" s="13" t="s">
        <v>356</v>
      </c>
      <c r="B7" s="113">
        <v>28.327249478045069</v>
      </c>
      <c r="E7" s="13" t="s">
        <v>362</v>
      </c>
      <c r="F7" s="113">
        <v>11.864031345482397</v>
      </c>
      <c r="G7" s="114">
        <f>F7/100</f>
        <v>0.11864031345482397</v>
      </c>
    </row>
    <row r="8" spans="1:7" x14ac:dyDescent="0.35">
      <c r="A8" s="13" t="s">
        <v>345</v>
      </c>
      <c r="B8" s="113">
        <v>27.287421411993041</v>
      </c>
    </row>
    <row r="9" spans="1:7" x14ac:dyDescent="0.35">
      <c r="A9" s="13" t="s">
        <v>350</v>
      </c>
      <c r="B9" s="113">
        <v>24.239445861841123</v>
      </c>
      <c r="D9" s="13" t="s">
        <v>380</v>
      </c>
    </row>
    <row r="10" spans="1:7" x14ac:dyDescent="0.35">
      <c r="A10" s="13" t="s">
        <v>342</v>
      </c>
      <c r="B10" s="113">
        <v>22.594774545480348</v>
      </c>
    </row>
    <row r="11" spans="1:7" x14ac:dyDescent="0.35">
      <c r="A11" s="13" t="s">
        <v>355</v>
      </c>
      <c r="B11" s="113">
        <v>22.56538146814685</v>
      </c>
    </row>
    <row r="12" spans="1:7" x14ac:dyDescent="0.35">
      <c r="A12" s="13" t="s">
        <v>358</v>
      </c>
      <c r="B12" s="113">
        <v>21.960377774290187</v>
      </c>
    </row>
    <row r="13" spans="1:7" x14ac:dyDescent="0.35">
      <c r="A13" s="13" t="s">
        <v>343</v>
      </c>
      <c r="B13" s="113">
        <v>18.813269936114949</v>
      </c>
    </row>
    <row r="14" spans="1:7" x14ac:dyDescent="0.35">
      <c r="A14" s="13" t="s">
        <v>353</v>
      </c>
      <c r="B14" s="113">
        <v>17.507787713401743</v>
      </c>
    </row>
    <row r="15" spans="1:7" x14ac:dyDescent="0.35">
      <c r="A15" s="13" t="s">
        <v>352</v>
      </c>
      <c r="B15" s="113">
        <v>15.135505380395598</v>
      </c>
    </row>
    <row r="16" spans="1:7" x14ac:dyDescent="0.35">
      <c r="A16" s="13" t="s">
        <v>346</v>
      </c>
      <c r="B16" s="113">
        <v>15.075744002891648</v>
      </c>
    </row>
    <row r="17" spans="1:4" x14ac:dyDescent="0.35">
      <c r="A17" s="13" t="s">
        <v>357</v>
      </c>
      <c r="B17" s="113">
        <v>14.949617807999187</v>
      </c>
    </row>
    <row r="18" spans="1:4" x14ac:dyDescent="0.35">
      <c r="A18" s="13" t="s">
        <v>360</v>
      </c>
      <c r="B18" s="113">
        <v>14.767101794439903</v>
      </c>
    </row>
    <row r="19" spans="1:4" x14ac:dyDescent="0.35">
      <c r="A19" s="13" t="s">
        <v>349</v>
      </c>
      <c r="B19" s="113">
        <v>14.562098995620843</v>
      </c>
    </row>
    <row r="20" spans="1:4" x14ac:dyDescent="0.35">
      <c r="A20" s="13" t="s">
        <v>341</v>
      </c>
      <c r="B20" s="113">
        <v>10.917592502743814</v>
      </c>
    </row>
    <row r="21" spans="1:4" x14ac:dyDescent="0.35">
      <c r="A21" s="13" t="s">
        <v>344</v>
      </c>
      <c r="B21" s="113">
        <v>8.8334347129941211</v>
      </c>
    </row>
    <row r="23" spans="1:4" x14ac:dyDescent="0.35">
      <c r="D23" s="1"/>
    </row>
    <row r="29" spans="1:4" x14ac:dyDescent="0.35">
      <c r="D29" s="13" t="s">
        <v>577</v>
      </c>
    </row>
    <row r="52" spans="1:1" x14ac:dyDescent="0.35">
      <c r="A52" s="1" t="s">
        <v>366</v>
      </c>
    </row>
    <row r="53" spans="1:1" x14ac:dyDescent="0.35">
      <c r="A53" s="13" t="s">
        <v>367</v>
      </c>
    </row>
  </sheetData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91968-C930-458E-9543-423DF57D164F}">
  <dimension ref="A1:O154"/>
  <sheetViews>
    <sheetView topLeftCell="I7" zoomScale="80" zoomScaleNormal="80" workbookViewId="0">
      <selection activeCell="I8" sqref="I8"/>
    </sheetView>
  </sheetViews>
  <sheetFormatPr defaultColWidth="8.81640625" defaultRowHeight="14.5" x14ac:dyDescent="0.35"/>
  <cols>
    <col min="1" max="1" width="21.81640625" style="36" customWidth="1"/>
    <col min="2" max="2" width="14.453125" style="36" customWidth="1"/>
    <col min="3" max="3" width="13.81640625" style="36" bestFit="1" customWidth="1"/>
    <col min="4" max="6" width="20.1796875" style="36" customWidth="1"/>
    <col min="7" max="7" width="25.453125" style="36" customWidth="1"/>
    <col min="8" max="8" width="13.81640625" style="36" customWidth="1"/>
    <col min="9" max="9" width="17.453125" style="36" bestFit="1" customWidth="1"/>
    <col min="10" max="10" width="13.81640625" style="36" bestFit="1" customWidth="1"/>
    <col min="11" max="11" width="18.1796875" style="36" bestFit="1" customWidth="1"/>
    <col min="12" max="12" width="26" style="36" bestFit="1" customWidth="1"/>
    <col min="13" max="13" width="18.453125" style="36" bestFit="1" customWidth="1"/>
    <col min="14" max="14" width="16.453125" style="36" bestFit="1" customWidth="1"/>
    <col min="15" max="15" width="19.453125" style="36" bestFit="1" customWidth="1"/>
    <col min="16" max="21" width="8.81640625" style="36"/>
    <col min="22" max="22" width="14.81640625" style="36" customWidth="1"/>
    <col min="23" max="16384" width="8.81640625" style="36"/>
  </cols>
  <sheetData>
    <row r="1" spans="1:15" x14ac:dyDescent="0.35">
      <c r="A1" s="100" t="s">
        <v>341</v>
      </c>
      <c r="B1" s="46" t="e">
        <f>#REF!+#REF!</f>
        <v>#REF!</v>
      </c>
      <c r="C1" s="46">
        <v>19126137.188616589</v>
      </c>
      <c r="D1" s="46">
        <v>14894915.38325</v>
      </c>
      <c r="E1" s="46">
        <v>23474681.956</v>
      </c>
      <c r="F1" s="46">
        <v>10974435.1518718</v>
      </c>
      <c r="G1" s="46">
        <v>116265804.63996273</v>
      </c>
      <c r="H1" s="46"/>
    </row>
    <row r="2" spans="1:15" x14ac:dyDescent="0.35">
      <c r="A2" s="100" t="s">
        <v>350</v>
      </c>
      <c r="B2" s="46" t="e">
        <f>#REF!+#REF!</f>
        <v>#REF!</v>
      </c>
      <c r="C2" s="46">
        <v>2880313.7077059136</v>
      </c>
      <c r="D2" s="46">
        <v>1970382.8095</v>
      </c>
      <c r="E2" s="46">
        <v>6091883.1819999991</v>
      </c>
      <c r="F2" s="46">
        <v>3052984.34680684</v>
      </c>
      <c r="G2" s="46">
        <v>20138923.082339674</v>
      </c>
      <c r="H2" s="46"/>
      <c r="J2" s="36" t="s">
        <v>197</v>
      </c>
      <c r="K2" s="36" t="s">
        <v>317</v>
      </c>
      <c r="L2" s="36" t="s">
        <v>368</v>
      </c>
      <c r="M2" s="36" t="s">
        <v>369</v>
      </c>
      <c r="N2" s="36" t="s">
        <v>329</v>
      </c>
      <c r="O2" s="36" t="s">
        <v>370</v>
      </c>
    </row>
    <row r="3" spans="1:15" x14ac:dyDescent="0.35">
      <c r="A3" s="100" t="s">
        <v>343</v>
      </c>
      <c r="B3" s="46" t="e">
        <f>#REF!+#REF!</f>
        <v>#REF!</v>
      </c>
      <c r="C3" s="46">
        <v>9661600.7756917477</v>
      </c>
      <c r="D3" s="46">
        <v>7005333.6394999996</v>
      </c>
      <c r="E3" s="46">
        <v>16510340.252999999</v>
      </c>
      <c r="F3" s="46">
        <v>7918795.7362690903</v>
      </c>
      <c r="G3" s="46">
        <v>71747359.37250571</v>
      </c>
      <c r="H3" s="46"/>
      <c r="I3" s="36" t="s">
        <v>361</v>
      </c>
      <c r="J3" s="101">
        <v>0.10448719075372247</v>
      </c>
      <c r="K3" s="101">
        <v>0.3488417191503429</v>
      </c>
      <c r="L3" s="101">
        <v>0.21744281466738585</v>
      </c>
      <c r="M3" s="101">
        <v>0.1569838007146557</v>
      </c>
      <c r="N3" s="101">
        <v>0.10740177016894484</v>
      </c>
      <c r="O3" s="48"/>
    </row>
    <row r="4" spans="1:15" x14ac:dyDescent="0.35">
      <c r="A4" s="100" t="s">
        <v>357</v>
      </c>
      <c r="B4" s="46" t="e">
        <f>#REF!+#REF!</f>
        <v>#REF!</v>
      </c>
      <c r="C4" s="46">
        <v>2840615.2866619788</v>
      </c>
      <c r="D4" s="46">
        <v>1562566.4704999998</v>
      </c>
      <c r="E4" s="46">
        <v>1420149.0490000001</v>
      </c>
      <c r="F4" s="46">
        <v>1559222.52791358</v>
      </c>
      <c r="G4" s="46">
        <v>11102049.975229403</v>
      </c>
      <c r="H4" s="46"/>
      <c r="I4" s="36" t="s">
        <v>362</v>
      </c>
      <c r="J4" s="101">
        <v>0.10056529234321902</v>
      </c>
      <c r="K4" s="101">
        <v>0.18224427100955387</v>
      </c>
      <c r="L4" s="101">
        <v>0.25452304461274783</v>
      </c>
      <c r="M4" s="101">
        <v>0.23367050094094929</v>
      </c>
      <c r="N4" s="101">
        <v>0.14820678139058599</v>
      </c>
      <c r="O4" s="48"/>
    </row>
    <row r="5" spans="1:15" x14ac:dyDescent="0.35">
      <c r="A5" s="102" t="s">
        <v>342</v>
      </c>
      <c r="B5" s="46" t="e">
        <f>#REF!+#REF!</f>
        <v>#REF!</v>
      </c>
      <c r="C5" s="46">
        <v>8905179.737114178</v>
      </c>
      <c r="D5" s="46">
        <v>6870882.1124999998</v>
      </c>
      <c r="E5" s="46">
        <v>20313111.070999999</v>
      </c>
      <c r="F5" s="46">
        <v>8635120.8006361593</v>
      </c>
      <c r="G5" s="46">
        <v>82654380.68750675</v>
      </c>
      <c r="H5" s="46"/>
      <c r="I5" s="36" t="s">
        <v>371</v>
      </c>
      <c r="J5" s="101">
        <v>0.15943605681130679</v>
      </c>
      <c r="K5" s="101">
        <v>0.19714736266791022</v>
      </c>
      <c r="L5" s="101">
        <v>0.20969018563332015</v>
      </c>
      <c r="M5" s="101">
        <v>0.26934374578611675</v>
      </c>
      <c r="N5" s="101">
        <v>8.9772845014584726E-2</v>
      </c>
      <c r="O5" s="48"/>
    </row>
    <row r="6" spans="1:15" x14ac:dyDescent="0.35">
      <c r="A6" s="103" t="s">
        <v>349</v>
      </c>
      <c r="B6" s="46" t="e">
        <f>#REF!+#REF!</f>
        <v>#REF!</v>
      </c>
      <c r="C6" s="46">
        <v>7301402.9552480727</v>
      </c>
      <c r="D6" s="46">
        <v>5379397.75275</v>
      </c>
      <c r="E6" s="46">
        <v>6007480.4789999994</v>
      </c>
      <c r="F6" s="46">
        <v>4010055.1649039602</v>
      </c>
      <c r="G6" s="46">
        <v>33098750.170780238</v>
      </c>
      <c r="H6" s="46"/>
      <c r="I6" s="36" t="s">
        <v>372</v>
      </c>
      <c r="J6" s="104">
        <v>0.11858057036801301</v>
      </c>
      <c r="K6" s="104">
        <v>0.27993959709397404</v>
      </c>
      <c r="L6" s="104">
        <v>0.22162962781525</v>
      </c>
      <c r="M6" s="104">
        <v>0.20012247040109798</v>
      </c>
      <c r="N6" s="104">
        <v>0.10956603253126801</v>
      </c>
    </row>
    <row r="7" spans="1:15" x14ac:dyDescent="0.35">
      <c r="A7" s="100" t="s">
        <v>356</v>
      </c>
      <c r="B7" s="46" t="e">
        <f>#REF!+#REF!</f>
        <v>#REF!</v>
      </c>
      <c r="C7" s="46">
        <v>2242999.9795893412</v>
      </c>
      <c r="D7" s="46">
        <v>972834.13674999995</v>
      </c>
      <c r="E7" s="46">
        <v>3595693.838</v>
      </c>
      <c r="F7" s="46">
        <v>1200410.84357357</v>
      </c>
      <c r="G7" s="46">
        <v>11840601.569765475</v>
      </c>
      <c r="H7" s="46"/>
      <c r="I7" s="36" t="s">
        <v>381</v>
      </c>
    </row>
    <row r="8" spans="1:15" x14ac:dyDescent="0.35">
      <c r="A8" s="100" t="s">
        <v>353</v>
      </c>
      <c r="B8" s="46" t="e">
        <f>#REF!+#REF!</f>
        <v>#REF!</v>
      </c>
      <c r="C8" s="46">
        <v>3530298.4982257262</v>
      </c>
      <c r="D8" s="46">
        <v>1695674.7009999999</v>
      </c>
      <c r="E8" s="46">
        <v>2344296.9550000001</v>
      </c>
      <c r="F8" s="46">
        <v>1736068.6544051601</v>
      </c>
      <c r="G8" s="46">
        <v>13843889.030316783</v>
      </c>
      <c r="H8" s="46"/>
    </row>
    <row r="9" spans="1:15" x14ac:dyDescent="0.35">
      <c r="A9" s="100" t="s">
        <v>344</v>
      </c>
      <c r="B9" s="46" t="e">
        <f>#REF!+#REF!</f>
        <v>#REF!</v>
      </c>
      <c r="C9" s="46">
        <v>12564457.073766721</v>
      </c>
      <c r="D9" s="46">
        <v>8213868.6210000003</v>
      </c>
      <c r="E9" s="46">
        <v>15979702.497000001</v>
      </c>
      <c r="F9" s="46">
        <v>4087846.9141271701</v>
      </c>
      <c r="G9" s="46">
        <v>50940316.133349024</v>
      </c>
      <c r="H9" s="46"/>
    </row>
    <row r="10" spans="1:15" x14ac:dyDescent="0.35">
      <c r="A10" s="100" t="s">
        <v>355</v>
      </c>
      <c r="B10" s="46" t="e">
        <f>#REF!+#REF!</f>
        <v>#REF!</v>
      </c>
      <c r="C10" s="46">
        <v>2955280.8226866666</v>
      </c>
      <c r="D10" s="46">
        <v>1406467.2037500001</v>
      </c>
      <c r="E10" s="46">
        <v>2181968.1949999998</v>
      </c>
      <c r="F10" s="46">
        <v>2019361.2213580699</v>
      </c>
      <c r="G10" s="46">
        <v>12613083.467192171</v>
      </c>
      <c r="H10" s="46"/>
    </row>
    <row r="11" spans="1:15" x14ac:dyDescent="0.35">
      <c r="A11" s="100" t="s">
        <v>359</v>
      </c>
      <c r="B11" s="46" t="e">
        <f>#REF!+#REF!</f>
        <v>#REF!</v>
      </c>
      <c r="C11" s="46">
        <v>679188.30882966332</v>
      </c>
      <c r="D11" s="46">
        <v>252420.51449999999</v>
      </c>
      <c r="E11" s="46">
        <v>264938.212</v>
      </c>
      <c r="F11" s="46">
        <v>778041.85158053401</v>
      </c>
      <c r="G11" s="46">
        <v>2847371.5976089151</v>
      </c>
      <c r="H11" s="46"/>
    </row>
    <row r="12" spans="1:15" x14ac:dyDescent="0.35">
      <c r="A12" s="100" t="s">
        <v>345</v>
      </c>
      <c r="B12" s="46" t="e">
        <f>#REF!+#REF!</f>
        <v>#REF!</v>
      </c>
      <c r="C12" s="46">
        <v>12896400.772313042</v>
      </c>
      <c r="D12" s="46">
        <v>4208088.2462499999</v>
      </c>
      <c r="E12" s="46">
        <v>11056708.838999998</v>
      </c>
      <c r="F12" s="46">
        <v>4995896.5868563196</v>
      </c>
      <c r="G12" s="46">
        <v>48513280.08952833</v>
      </c>
      <c r="H12" s="46"/>
    </row>
    <row r="13" spans="1:15" x14ac:dyDescent="0.35">
      <c r="A13" s="100" t="s">
        <v>347</v>
      </c>
      <c r="B13" s="46" t="e">
        <f>#REF!+#REF!</f>
        <v>#REF!</v>
      </c>
      <c r="C13" s="46">
        <v>8654935.6523592807</v>
      </c>
      <c r="D13" s="46">
        <v>3244157.7542500002</v>
      </c>
      <c r="E13" s="46">
        <v>9472943.9529999997</v>
      </c>
      <c r="F13" s="46">
        <v>5901161.4500691304</v>
      </c>
      <c r="G13" s="46">
        <v>39382445.979889944</v>
      </c>
      <c r="H13" s="46"/>
    </row>
    <row r="14" spans="1:15" x14ac:dyDescent="0.35">
      <c r="A14" s="100" t="s">
        <v>358</v>
      </c>
      <c r="B14" s="46" t="e">
        <f>#REF!+#REF!</f>
        <v>#REF!</v>
      </c>
      <c r="C14" s="46">
        <v>1529450.1109042554</v>
      </c>
      <c r="D14" s="46">
        <v>408309.14600000001</v>
      </c>
      <c r="E14" s="46">
        <v>663539.43699999992</v>
      </c>
      <c r="F14" s="46">
        <v>1278498.3989520301</v>
      </c>
      <c r="G14" s="46">
        <v>5160025.6886896184</v>
      </c>
      <c r="H14" s="46"/>
    </row>
    <row r="15" spans="1:15" x14ac:dyDescent="0.35">
      <c r="A15" s="100" t="s">
        <v>354</v>
      </c>
      <c r="B15" s="46" t="e">
        <f>#REF!+#REF!</f>
        <v>#REF!</v>
      </c>
      <c r="C15" s="46">
        <v>4785107.3999186512</v>
      </c>
      <c r="D15" s="46">
        <v>1167532.6442499999</v>
      </c>
      <c r="E15" s="46">
        <v>1871287.5060000001</v>
      </c>
      <c r="F15" s="46">
        <v>3263771.7775650201</v>
      </c>
      <c r="G15" s="46">
        <v>13354851.030342646</v>
      </c>
      <c r="H15" s="46"/>
    </row>
    <row r="16" spans="1:15" x14ac:dyDescent="0.35">
      <c r="A16" s="100" t="s">
        <v>348</v>
      </c>
      <c r="B16" s="46" t="e">
        <f>#REF!+#REF!</f>
        <v>#REF!</v>
      </c>
      <c r="C16" s="46">
        <v>10785813.13883654</v>
      </c>
      <c r="D16" s="46">
        <v>3202404.2837499999</v>
      </c>
      <c r="E16" s="46">
        <v>8486671.6219999995</v>
      </c>
      <c r="F16" s="46">
        <v>6699111.2124003703</v>
      </c>
      <c r="G16" s="46">
        <v>36982441.50663434</v>
      </c>
      <c r="H16" s="46"/>
    </row>
    <row r="17" spans="1:9" x14ac:dyDescent="0.35">
      <c r="A17" s="100" t="s">
        <v>351</v>
      </c>
      <c r="B17" s="46" t="e">
        <f>#REF!+#REF!</f>
        <v>#REF!</v>
      </c>
      <c r="C17" s="46">
        <v>4658803.9627847094</v>
      </c>
      <c r="D17" s="46">
        <v>1757482.237</v>
      </c>
      <c r="E17" s="46">
        <v>2549668.9239999996</v>
      </c>
      <c r="F17" s="46">
        <v>2852894.5417858502</v>
      </c>
      <c r="G17" s="46">
        <v>15440431.362794917</v>
      </c>
      <c r="H17" s="46"/>
    </row>
    <row r="18" spans="1:9" x14ac:dyDescent="0.35">
      <c r="A18" s="105" t="s">
        <v>182</v>
      </c>
      <c r="B18" s="106" t="e">
        <f>#REF!+#REF!</f>
        <v>#REF!</v>
      </c>
      <c r="C18" s="46">
        <v>129884110.14883336</v>
      </c>
      <c r="D18" s="46">
        <v>71110888.294249982</v>
      </c>
      <c r="E18" s="46">
        <v>143842752.55899999</v>
      </c>
      <c r="F18" s="46">
        <v>76961531.767628998</v>
      </c>
      <c r="G18" s="46">
        <v>649023120.13494301</v>
      </c>
      <c r="H18" s="46"/>
    </row>
    <row r="19" spans="1:9" x14ac:dyDescent="0.35">
      <c r="A19" s="107"/>
      <c r="B19" s="106"/>
      <c r="C19" s="46"/>
      <c r="D19" s="46"/>
      <c r="E19" s="46"/>
      <c r="F19" s="46"/>
      <c r="G19" s="46"/>
      <c r="H19" s="46"/>
    </row>
    <row r="20" spans="1:9" x14ac:dyDescent="0.35">
      <c r="A20" s="107"/>
      <c r="B20" s="106"/>
      <c r="C20" s="46"/>
      <c r="D20" s="46"/>
      <c r="E20" s="46"/>
      <c r="F20" s="46"/>
      <c r="G20" s="46"/>
      <c r="H20" s="46"/>
    </row>
    <row r="21" spans="1:9" x14ac:dyDescent="0.35">
      <c r="A21" s="107"/>
      <c r="B21" s="106"/>
      <c r="C21" s="46"/>
      <c r="D21" s="46"/>
      <c r="E21" s="46"/>
      <c r="F21" s="46"/>
      <c r="G21" s="46"/>
      <c r="H21" s="46"/>
    </row>
    <row r="22" spans="1:9" x14ac:dyDescent="0.35">
      <c r="A22" s="107"/>
      <c r="B22" s="106"/>
      <c r="C22" s="46"/>
      <c r="D22" s="46"/>
      <c r="E22" s="46"/>
      <c r="F22" s="46"/>
      <c r="G22" s="46"/>
      <c r="H22" s="46"/>
    </row>
    <row r="23" spans="1:9" x14ac:dyDescent="0.35">
      <c r="A23" s="100" t="s">
        <v>346</v>
      </c>
      <c r="B23" s="106" t="e">
        <f>#REF!/$G$18*100</f>
        <v>#REF!</v>
      </c>
      <c r="C23" s="46"/>
      <c r="D23" s="46"/>
      <c r="E23" s="46"/>
      <c r="F23" s="46"/>
      <c r="G23" s="46"/>
      <c r="H23" s="46"/>
    </row>
    <row r="24" spans="1:9" x14ac:dyDescent="0.35">
      <c r="A24" s="102" t="s">
        <v>360</v>
      </c>
      <c r="B24" s="106" t="e">
        <f>#REF!/$G$18*100</f>
        <v>#REF!</v>
      </c>
      <c r="C24" s="46"/>
      <c r="D24" s="46"/>
      <c r="E24" s="46"/>
      <c r="F24" s="46"/>
      <c r="G24" s="46"/>
      <c r="H24" s="46"/>
    </row>
    <row r="25" spans="1:9" x14ac:dyDescent="0.35">
      <c r="A25" s="100" t="s">
        <v>352</v>
      </c>
      <c r="B25" s="106" t="e">
        <f>#REF!/$G$18*100</f>
        <v>#REF!</v>
      </c>
      <c r="C25" s="46"/>
      <c r="D25" s="46"/>
      <c r="E25" s="46"/>
      <c r="F25" s="46"/>
      <c r="G25" s="46"/>
      <c r="H25" s="46"/>
    </row>
    <row r="26" spans="1:9" x14ac:dyDescent="0.35">
      <c r="A26" s="100" t="s">
        <v>341</v>
      </c>
      <c r="B26" s="106">
        <f t="shared" ref="B26:B43" si="0">G1/$G$18*100</f>
        <v>17.913969631126406</v>
      </c>
      <c r="C26" s="46"/>
      <c r="D26" s="46"/>
      <c r="E26" s="46"/>
      <c r="F26" s="46"/>
      <c r="G26" s="46"/>
      <c r="H26" s="46"/>
    </row>
    <row r="27" spans="1:9" x14ac:dyDescent="0.35">
      <c r="A27" s="100" t="s">
        <v>350</v>
      </c>
      <c r="B27" s="106">
        <f t="shared" si="0"/>
        <v>3.1029592717979675</v>
      </c>
      <c r="C27" s="46"/>
      <c r="D27" s="46"/>
      <c r="E27" s="46"/>
      <c r="F27" s="46"/>
      <c r="G27" s="46"/>
      <c r="H27" s="46"/>
    </row>
    <row r="28" spans="1:9" x14ac:dyDescent="0.35">
      <c r="A28" s="100" t="s">
        <v>343</v>
      </c>
      <c r="B28" s="106">
        <f t="shared" si="0"/>
        <v>11.05466926318252</v>
      </c>
      <c r="C28" s="46"/>
      <c r="D28" s="46"/>
      <c r="E28" s="46"/>
      <c r="F28" s="46"/>
      <c r="G28" s="46"/>
      <c r="H28" s="46"/>
      <c r="I28" s="13" t="s">
        <v>577</v>
      </c>
    </row>
    <row r="29" spans="1:9" x14ac:dyDescent="0.35">
      <c r="A29" s="100" t="s">
        <v>357</v>
      </c>
      <c r="B29" s="106">
        <f t="shared" si="0"/>
        <v>1.7105785034161953</v>
      </c>
      <c r="C29" s="46"/>
      <c r="D29" s="46"/>
      <c r="E29" s="46"/>
      <c r="F29" s="46"/>
      <c r="G29" s="46"/>
      <c r="H29" s="46"/>
    </row>
    <row r="30" spans="1:9" x14ac:dyDescent="0.35">
      <c r="A30" s="102" t="s">
        <v>342</v>
      </c>
      <c r="B30" s="106">
        <f t="shared" si="0"/>
        <v>12.735198196070657</v>
      </c>
      <c r="C30" s="46"/>
      <c r="D30" s="46"/>
      <c r="E30" s="46"/>
      <c r="F30" s="46"/>
      <c r="G30" s="46"/>
      <c r="H30" s="46"/>
    </row>
    <row r="31" spans="1:9" x14ac:dyDescent="0.35">
      <c r="A31" s="103" t="s">
        <v>349</v>
      </c>
      <c r="B31" s="106">
        <f t="shared" si="0"/>
        <v>5.0997798297075212</v>
      </c>
      <c r="C31" s="46"/>
      <c r="D31" s="46"/>
      <c r="E31" s="46"/>
      <c r="F31" s="46"/>
      <c r="G31" s="46"/>
      <c r="H31" s="46"/>
    </row>
    <row r="32" spans="1:9" x14ac:dyDescent="0.35">
      <c r="A32" s="100" t="s">
        <v>356</v>
      </c>
      <c r="B32" s="106">
        <f t="shared" si="0"/>
        <v>1.8243728462714257</v>
      </c>
      <c r="C32" s="46"/>
      <c r="D32" s="46"/>
      <c r="E32" s="46"/>
      <c r="F32" s="46"/>
      <c r="G32" s="46"/>
      <c r="H32" s="46"/>
    </row>
    <row r="33" spans="1:15" x14ac:dyDescent="0.35">
      <c r="A33" s="100" t="s">
        <v>353</v>
      </c>
      <c r="B33" s="106">
        <f t="shared" si="0"/>
        <v>2.1330348027414496</v>
      </c>
      <c r="C33" s="46"/>
      <c r="D33" s="46"/>
      <c r="E33" s="46"/>
      <c r="F33" s="46"/>
      <c r="G33" s="46"/>
      <c r="H33" s="46"/>
    </row>
    <row r="34" spans="1:15" x14ac:dyDescent="0.35">
      <c r="A34" s="100" t="s">
        <v>344</v>
      </c>
      <c r="B34" s="106">
        <f t="shared" si="0"/>
        <v>7.8487675635896705</v>
      </c>
      <c r="C34" s="46"/>
      <c r="D34" s="46"/>
      <c r="E34" s="46"/>
      <c r="F34" s="46"/>
      <c r="G34" s="46"/>
      <c r="H34" s="46"/>
    </row>
    <row r="35" spans="1:15" x14ac:dyDescent="0.35">
      <c r="A35" s="100" t="s">
        <v>355</v>
      </c>
      <c r="B35" s="106">
        <f t="shared" si="0"/>
        <v>1.9433950927001946</v>
      </c>
      <c r="C35" s="46"/>
      <c r="D35" s="46"/>
      <c r="E35" s="46"/>
      <c r="F35" s="46"/>
      <c r="G35" s="46"/>
      <c r="H35" s="46"/>
    </row>
    <row r="36" spans="1:15" x14ac:dyDescent="0.35">
      <c r="A36" s="100" t="s">
        <v>359</v>
      </c>
      <c r="B36" s="106">
        <f t="shared" si="0"/>
        <v>0.43871651244363952</v>
      </c>
      <c r="C36" s="46"/>
      <c r="D36" s="46"/>
      <c r="E36" s="46"/>
      <c r="F36" s="46"/>
      <c r="G36" s="46"/>
      <c r="H36" s="46"/>
    </row>
    <row r="37" spans="1:15" x14ac:dyDescent="0.35">
      <c r="A37" s="100" t="s">
        <v>345</v>
      </c>
      <c r="B37" s="106">
        <f t="shared" si="0"/>
        <v>7.4748153932392407</v>
      </c>
      <c r="C37" s="46"/>
      <c r="D37" s="46"/>
      <c r="E37" s="46"/>
      <c r="F37" s="46"/>
      <c r="G37" s="46"/>
      <c r="H37" s="46"/>
    </row>
    <row r="38" spans="1:15" x14ac:dyDescent="0.35">
      <c r="A38" s="100" t="s">
        <v>347</v>
      </c>
      <c r="B38" s="106">
        <f t="shared" si="0"/>
        <v>6.0679573281922004</v>
      </c>
      <c r="C38" s="46"/>
      <c r="D38" s="46"/>
      <c r="E38" s="46"/>
      <c r="F38" s="46"/>
      <c r="G38" s="46"/>
      <c r="H38" s="46"/>
    </row>
    <row r="39" spans="1:15" x14ac:dyDescent="0.35">
      <c r="A39" s="100" t="s">
        <v>358</v>
      </c>
      <c r="B39" s="106">
        <f t="shared" si="0"/>
        <v>0.79504497276102604</v>
      </c>
      <c r="C39" s="46"/>
      <c r="D39" s="46"/>
      <c r="E39" s="46"/>
      <c r="F39" s="46"/>
      <c r="G39" s="46"/>
      <c r="H39" s="46"/>
    </row>
    <row r="40" spans="1:15" x14ac:dyDescent="0.35">
      <c r="A40" s="100" t="s">
        <v>354</v>
      </c>
      <c r="B40" s="106">
        <f t="shared" si="0"/>
        <v>2.0576849446543513</v>
      </c>
      <c r="C40" s="46"/>
      <c r="D40" s="46"/>
      <c r="E40" s="46"/>
      <c r="F40" s="46"/>
      <c r="G40" s="46"/>
      <c r="H40" s="46"/>
    </row>
    <row r="41" spans="1:15" x14ac:dyDescent="0.35">
      <c r="A41" s="100" t="s">
        <v>348</v>
      </c>
      <c r="B41" s="106">
        <f t="shared" si="0"/>
        <v>5.6981701204951003</v>
      </c>
      <c r="C41" s="46"/>
      <c r="D41" s="46"/>
      <c r="E41" s="46"/>
      <c r="F41" s="46"/>
      <c r="G41" s="46"/>
      <c r="H41" s="46"/>
    </row>
    <row r="42" spans="1:15" x14ac:dyDescent="0.35">
      <c r="A42" s="100" t="s">
        <v>351</v>
      </c>
      <c r="B42" s="106">
        <f t="shared" si="0"/>
        <v>2.3790263988722908</v>
      </c>
      <c r="C42" s="46"/>
      <c r="D42" s="46"/>
      <c r="E42" s="46"/>
      <c r="F42" s="46"/>
      <c r="G42" s="46"/>
      <c r="H42" s="46"/>
    </row>
    <row r="43" spans="1:15" x14ac:dyDescent="0.35">
      <c r="A43" s="105" t="s">
        <v>182</v>
      </c>
      <c r="B43" s="106">
        <f t="shared" si="0"/>
        <v>100</v>
      </c>
      <c r="C43" s="46"/>
      <c r="D43" s="106" t="s">
        <v>373</v>
      </c>
      <c r="E43" s="46"/>
      <c r="F43" s="46"/>
      <c r="G43" s="46"/>
      <c r="H43" s="46"/>
    </row>
    <row r="44" spans="1:15" x14ac:dyDescent="0.35">
      <c r="A44" s="107"/>
      <c r="B44" s="106"/>
      <c r="C44" s="46"/>
      <c r="D44" s="46"/>
      <c r="E44" s="46"/>
      <c r="F44" s="46"/>
      <c r="G44" s="46"/>
      <c r="H44" s="46"/>
    </row>
    <row r="45" spans="1:15" x14ac:dyDescent="0.35">
      <c r="A45" s="107"/>
      <c r="B45" s="106"/>
      <c r="C45" s="46"/>
      <c r="D45" s="46"/>
      <c r="E45" s="46"/>
      <c r="F45" s="46"/>
      <c r="G45" s="46"/>
      <c r="N45" s="46">
        <v>2022</v>
      </c>
    </row>
    <row r="46" spans="1:15" x14ac:dyDescent="0.35">
      <c r="A46" s="100" t="s">
        <v>346</v>
      </c>
      <c r="B46" s="108" t="e">
        <f>#REF!/$G$18*100</f>
        <v>#REF!</v>
      </c>
      <c r="C46" s="46"/>
      <c r="D46" s="46"/>
      <c r="E46" s="46"/>
      <c r="F46" s="46"/>
      <c r="G46" s="46"/>
      <c r="H46" s="48">
        <v>17.913969631126406</v>
      </c>
      <c r="I46" s="48">
        <f>SUM(H46:H48)</f>
        <v>41.703837090379579</v>
      </c>
      <c r="N46" s="46" t="s">
        <v>341</v>
      </c>
      <c r="O46" s="48">
        <v>17.951320554993337</v>
      </c>
    </row>
    <row r="47" spans="1:15" x14ac:dyDescent="0.35">
      <c r="A47" s="102" t="s">
        <v>360</v>
      </c>
      <c r="B47" s="108" t="e">
        <f>#REF!/$G$18*100</f>
        <v>#REF!</v>
      </c>
      <c r="C47" s="46"/>
      <c r="D47" s="46"/>
      <c r="E47" s="46"/>
      <c r="F47" s="46"/>
      <c r="G47" s="46"/>
      <c r="H47" s="48">
        <v>12.735198196070657</v>
      </c>
      <c r="N47" s="46" t="s">
        <v>342</v>
      </c>
      <c r="O47" s="48">
        <v>12.929001360080692</v>
      </c>
    </row>
    <row r="48" spans="1:15" x14ac:dyDescent="0.35">
      <c r="A48" s="100" t="s">
        <v>352</v>
      </c>
      <c r="B48" s="108" t="e">
        <f>#REF!/$G$18*100</f>
        <v>#REF!</v>
      </c>
      <c r="C48" s="46"/>
      <c r="D48" s="46"/>
      <c r="E48" s="46"/>
      <c r="F48" s="46"/>
      <c r="G48" s="46"/>
      <c r="H48" s="48">
        <v>11.05466926318252</v>
      </c>
      <c r="N48" s="46" t="s">
        <v>343</v>
      </c>
      <c r="O48" s="48">
        <v>11.212280719570256</v>
      </c>
    </row>
    <row r="49" spans="1:15" x14ac:dyDescent="0.35">
      <c r="A49" s="100" t="s">
        <v>341</v>
      </c>
      <c r="B49" s="108">
        <f t="shared" ref="B49:B66" si="1">G1/$G$18*100</f>
        <v>17.913969631126406</v>
      </c>
      <c r="C49" s="46"/>
      <c r="D49" s="46"/>
      <c r="E49" s="46"/>
      <c r="F49" s="46"/>
      <c r="G49" s="46"/>
      <c r="H49" s="48">
        <v>7.8487675635896705</v>
      </c>
      <c r="N49" s="46" t="s">
        <v>344</v>
      </c>
      <c r="O49" s="48">
        <v>7.7715980356266394</v>
      </c>
    </row>
    <row r="50" spans="1:15" x14ac:dyDescent="0.35">
      <c r="A50" s="100" t="s">
        <v>350</v>
      </c>
      <c r="B50" s="108">
        <f t="shared" si="1"/>
        <v>3.1029592717979675</v>
      </c>
      <c r="C50" s="46"/>
      <c r="D50" s="46"/>
      <c r="E50" s="46"/>
      <c r="F50" s="46"/>
      <c r="G50" s="46"/>
      <c r="H50" s="48">
        <v>7.4748153932392407</v>
      </c>
      <c r="N50" s="46" t="s">
        <v>345</v>
      </c>
      <c r="O50" s="48">
        <v>7.3364630493452694</v>
      </c>
    </row>
    <row r="51" spans="1:15" x14ac:dyDescent="0.35">
      <c r="A51" s="100" t="s">
        <v>343</v>
      </c>
      <c r="B51" s="108">
        <f t="shared" si="1"/>
        <v>11.05466926318252</v>
      </c>
      <c r="C51" s="46"/>
      <c r="D51" s="46"/>
      <c r="E51" s="46"/>
      <c r="F51" s="46"/>
      <c r="G51" s="46"/>
      <c r="H51" s="48">
        <v>7.3414181054549461</v>
      </c>
      <c r="N51" s="46" t="s">
        <v>346</v>
      </c>
      <c r="O51" s="48">
        <v>7.2466988790739926</v>
      </c>
    </row>
    <row r="52" spans="1:15" x14ac:dyDescent="0.35">
      <c r="A52" s="100" t="s">
        <v>357</v>
      </c>
      <c r="B52" s="108">
        <f t="shared" si="1"/>
        <v>1.7105785034161953</v>
      </c>
      <c r="C52" s="46"/>
      <c r="D52" s="46"/>
      <c r="E52" s="46"/>
      <c r="F52" s="46"/>
      <c r="G52" s="46"/>
      <c r="H52" s="48">
        <v>6.0679573281922004</v>
      </c>
      <c r="N52" s="46" t="s">
        <v>347</v>
      </c>
      <c r="O52" s="48">
        <v>6.1152262952797853</v>
      </c>
    </row>
    <row r="53" spans="1:15" x14ac:dyDescent="0.35">
      <c r="A53" s="102" t="s">
        <v>342</v>
      </c>
      <c r="B53" s="108">
        <f t="shared" si="1"/>
        <v>12.735198196070657</v>
      </c>
      <c r="C53" s="46"/>
      <c r="D53" s="46"/>
      <c r="E53" s="46"/>
      <c r="F53" s="46"/>
      <c r="G53" s="46"/>
      <c r="H53" s="48">
        <v>5.6981701204951003</v>
      </c>
      <c r="N53" s="46" t="s">
        <v>348</v>
      </c>
      <c r="O53" s="48">
        <v>5.6003961647088856</v>
      </c>
    </row>
    <row r="54" spans="1:15" x14ac:dyDescent="0.35">
      <c r="A54" s="103" t="s">
        <v>349</v>
      </c>
      <c r="B54" s="108">
        <f t="shared" si="1"/>
        <v>5.0997798297075212</v>
      </c>
      <c r="C54" s="46"/>
      <c r="D54" s="46"/>
      <c r="E54" s="46"/>
      <c r="F54" s="46"/>
      <c r="G54" s="46"/>
      <c r="H54" s="48">
        <v>5.0997798297075212</v>
      </c>
      <c r="N54" s="46" t="s">
        <v>349</v>
      </c>
      <c r="O54" s="48">
        <v>5.1073861107263703</v>
      </c>
    </row>
    <row r="55" spans="1:15" x14ac:dyDescent="0.35">
      <c r="A55" s="100" t="s">
        <v>356</v>
      </c>
      <c r="B55" s="108">
        <f t="shared" si="1"/>
        <v>1.8243728462714257</v>
      </c>
      <c r="C55" s="46"/>
      <c r="D55" s="46"/>
      <c r="E55" s="46"/>
      <c r="F55" s="46"/>
      <c r="G55" s="46"/>
      <c r="H55" s="48">
        <v>3.1029592717979675</v>
      </c>
      <c r="N55" s="46" t="s">
        <v>350</v>
      </c>
      <c r="O55" s="48">
        <v>3.1021498844448403</v>
      </c>
    </row>
    <row r="56" spans="1:15" x14ac:dyDescent="0.35">
      <c r="A56" s="100" t="s">
        <v>353</v>
      </c>
      <c r="B56" s="108">
        <f t="shared" si="1"/>
        <v>2.1330348027414496</v>
      </c>
      <c r="C56" s="46"/>
      <c r="D56" s="46"/>
      <c r="E56" s="46"/>
      <c r="F56" s="46"/>
      <c r="G56" s="46"/>
      <c r="H56" s="48">
        <v>2.3790263988722908</v>
      </c>
      <c r="N56" s="46" t="s">
        <v>351</v>
      </c>
      <c r="O56" s="48">
        <v>2.3635635969538731</v>
      </c>
    </row>
    <row r="57" spans="1:15" x14ac:dyDescent="0.35">
      <c r="A57" s="100" t="s">
        <v>344</v>
      </c>
      <c r="B57" s="108">
        <f t="shared" si="1"/>
        <v>7.8487675635896705</v>
      </c>
      <c r="C57" s="46"/>
      <c r="D57" s="46"/>
      <c r="E57" s="46"/>
      <c r="F57" s="46"/>
      <c r="G57" s="46"/>
      <c r="H57" s="48">
        <v>2.2136607975027922</v>
      </c>
      <c r="N57" s="46" t="s">
        <v>352</v>
      </c>
      <c r="O57" s="48">
        <v>2.1833459476804187</v>
      </c>
    </row>
    <row r="58" spans="1:15" x14ac:dyDescent="0.35">
      <c r="A58" s="100" t="s">
        <v>355</v>
      </c>
      <c r="B58" s="108">
        <f t="shared" si="1"/>
        <v>1.9433950927001946</v>
      </c>
      <c r="C58" s="46"/>
      <c r="D58" s="46"/>
      <c r="E58" s="46"/>
      <c r="F58" s="46"/>
      <c r="G58" s="46"/>
      <c r="H58" s="48">
        <v>2.1330348027414496</v>
      </c>
      <c r="N58" s="46" t="s">
        <v>353</v>
      </c>
      <c r="O58" s="48">
        <v>2.1608911419454446</v>
      </c>
    </row>
    <row r="59" spans="1:15" x14ac:dyDescent="0.35">
      <c r="A59" s="100" t="s">
        <v>359</v>
      </c>
      <c r="B59" s="108">
        <f t="shared" si="1"/>
        <v>0.43871651244363952</v>
      </c>
      <c r="C59" s="46"/>
      <c r="D59" s="46"/>
      <c r="E59" s="46"/>
      <c r="F59" s="46"/>
      <c r="G59" s="46"/>
      <c r="H59" s="48">
        <v>2.0576849446543513</v>
      </c>
      <c r="N59" s="46" t="s">
        <v>354</v>
      </c>
      <c r="O59" s="48">
        <v>1.9887283926723565</v>
      </c>
    </row>
    <row r="60" spans="1:15" x14ac:dyDescent="0.35">
      <c r="A60" s="100" t="s">
        <v>345</v>
      </c>
      <c r="B60" s="108">
        <f t="shared" si="1"/>
        <v>7.4748153932392407</v>
      </c>
      <c r="C60" s="46"/>
      <c r="D60" s="46"/>
      <c r="E60" s="46"/>
      <c r="F60" s="46"/>
      <c r="G60" s="46"/>
      <c r="H60" s="48">
        <v>1.9433950927001946</v>
      </c>
      <c r="N60" s="46" t="s">
        <v>355</v>
      </c>
      <c r="O60" s="48">
        <v>1.9424340168698317</v>
      </c>
    </row>
    <row r="61" spans="1:15" ht="21" customHeight="1" x14ac:dyDescent="0.35">
      <c r="A61" s="100" t="s">
        <v>347</v>
      </c>
      <c r="B61" s="108">
        <f t="shared" si="1"/>
        <v>6.0679573281922004</v>
      </c>
      <c r="C61" s="46"/>
      <c r="D61" s="46"/>
      <c r="E61" s="46"/>
      <c r="F61" s="46"/>
      <c r="G61" s="46"/>
      <c r="H61" s="48">
        <v>1.8243728462714257</v>
      </c>
      <c r="N61" s="46" t="s">
        <v>356</v>
      </c>
      <c r="O61" s="48">
        <v>1.8377072298679191</v>
      </c>
    </row>
    <row r="62" spans="1:15" ht="21" customHeight="1" x14ac:dyDescent="0.35">
      <c r="A62" s="100" t="s">
        <v>358</v>
      </c>
      <c r="B62" s="108">
        <f t="shared" si="1"/>
        <v>0.79504497276102604</v>
      </c>
      <c r="C62" s="46"/>
      <c r="D62" s="46" t="s">
        <v>374</v>
      </c>
      <c r="E62" s="46"/>
      <c r="F62" s="46"/>
      <c r="G62" s="46"/>
      <c r="H62" s="48">
        <v>1.7105785034161953</v>
      </c>
      <c r="N62" s="46" t="s">
        <v>357</v>
      </c>
      <c r="O62" s="48">
        <v>1.7408525058223323</v>
      </c>
    </row>
    <row r="63" spans="1:15" ht="21" customHeight="1" x14ac:dyDescent="0.35">
      <c r="A63" s="100" t="s">
        <v>354</v>
      </c>
      <c r="B63" s="108">
        <f t="shared" si="1"/>
        <v>2.0576849446543513</v>
      </c>
      <c r="C63" s="46"/>
      <c r="D63" s="46"/>
      <c r="E63" s="46"/>
      <c r="F63" s="46"/>
      <c r="G63" s="46"/>
      <c r="H63" s="48">
        <v>0.79504497276102604</v>
      </c>
      <c r="N63" s="46" t="s">
        <v>358</v>
      </c>
      <c r="O63" s="48">
        <v>0.79705854244606877</v>
      </c>
    </row>
    <row r="64" spans="1:15" x14ac:dyDescent="0.35">
      <c r="A64" s="100" t="s">
        <v>348</v>
      </c>
      <c r="B64" s="108">
        <f t="shared" si="1"/>
        <v>5.6981701204951003</v>
      </c>
      <c r="C64" s="46"/>
      <c r="D64" s="46"/>
      <c r="E64" s="46"/>
      <c r="F64" s="46"/>
      <c r="G64" s="46"/>
      <c r="H64" s="48">
        <v>0.43871651244363952</v>
      </c>
      <c r="N64" s="46" t="s">
        <v>359</v>
      </c>
      <c r="O64" s="48">
        <v>0.44559127216385341</v>
      </c>
    </row>
    <row r="65" spans="1:15" x14ac:dyDescent="0.35">
      <c r="A65" s="100" t="s">
        <v>351</v>
      </c>
      <c r="B65" s="108">
        <f t="shared" si="1"/>
        <v>2.3790263988722908</v>
      </c>
      <c r="C65" s="46"/>
      <c r="D65" s="46"/>
      <c r="E65" s="46"/>
      <c r="F65" s="46"/>
      <c r="G65" s="46"/>
      <c r="H65" s="48">
        <v>0.16678042578041596</v>
      </c>
      <c r="N65" s="46" t="s">
        <v>360</v>
      </c>
      <c r="O65" s="48">
        <v>0.16730629972783642</v>
      </c>
    </row>
    <row r="66" spans="1:15" x14ac:dyDescent="0.35">
      <c r="A66" s="105" t="s">
        <v>182</v>
      </c>
      <c r="B66" s="108">
        <f t="shared" si="1"/>
        <v>100</v>
      </c>
      <c r="C66" s="46"/>
      <c r="D66" s="46"/>
      <c r="E66" s="46"/>
      <c r="F66" s="46"/>
      <c r="G66" s="46"/>
      <c r="H66" s="46"/>
    </row>
    <row r="67" spans="1:15" x14ac:dyDescent="0.35">
      <c r="A67" s="107"/>
      <c r="B67" s="106"/>
      <c r="C67" s="46"/>
      <c r="D67" s="46"/>
      <c r="E67" s="46"/>
      <c r="F67" s="46"/>
      <c r="G67" s="46"/>
      <c r="H67" s="46"/>
    </row>
    <row r="68" spans="1:15" x14ac:dyDescent="0.35">
      <c r="A68" s="107"/>
      <c r="B68" s="106"/>
      <c r="C68" s="46"/>
      <c r="D68" s="46"/>
      <c r="E68" s="46"/>
      <c r="F68" s="46"/>
      <c r="G68" s="46"/>
      <c r="H68" s="46"/>
    </row>
    <row r="69" spans="1:15" x14ac:dyDescent="0.35">
      <c r="A69" s="107"/>
      <c r="B69" s="106"/>
      <c r="C69" s="46"/>
      <c r="D69" s="46"/>
      <c r="E69" s="46"/>
      <c r="F69" s="46"/>
      <c r="G69" s="46"/>
      <c r="H69" s="46"/>
    </row>
    <row r="70" spans="1:15" x14ac:dyDescent="0.35">
      <c r="A70" s="107"/>
      <c r="B70" s="106"/>
      <c r="C70" s="46"/>
      <c r="D70" s="46"/>
      <c r="E70" s="46"/>
      <c r="F70" s="46"/>
      <c r="G70" s="46"/>
      <c r="H70" s="46"/>
    </row>
    <row r="71" spans="1:15" x14ac:dyDescent="0.35">
      <c r="A71" s="107"/>
      <c r="B71" s="106"/>
      <c r="C71" s="46"/>
      <c r="D71" s="46"/>
      <c r="E71" s="46"/>
      <c r="F71" s="46"/>
      <c r="G71" s="46"/>
      <c r="H71" s="46"/>
    </row>
    <row r="72" spans="1:15" x14ac:dyDescent="0.35">
      <c r="A72" s="103"/>
      <c r="B72" s="108"/>
      <c r="C72" s="48" t="s">
        <v>375</v>
      </c>
      <c r="E72" s="46"/>
      <c r="F72" s="46"/>
      <c r="G72" s="46"/>
      <c r="H72" s="46"/>
    </row>
    <row r="73" spans="1:15" x14ac:dyDescent="0.35">
      <c r="A73" s="103"/>
      <c r="B73" s="108"/>
      <c r="C73" s="48"/>
      <c r="E73" s="46"/>
      <c r="F73" s="46"/>
      <c r="G73" s="46"/>
      <c r="H73" s="46"/>
      <c r="K73" s="36">
        <v>2022</v>
      </c>
    </row>
    <row r="74" spans="1:15" x14ac:dyDescent="0.35">
      <c r="A74" s="100" t="s">
        <v>346</v>
      </c>
      <c r="B74" s="108" t="e">
        <f>#REF!/#REF!*100</f>
        <v>#REF!</v>
      </c>
      <c r="C74" s="48"/>
      <c r="H74" s="36" t="s">
        <v>354</v>
      </c>
      <c r="I74" s="48">
        <v>37.197398347416694</v>
      </c>
      <c r="K74" s="36" t="s">
        <v>359</v>
      </c>
      <c r="L74" s="48">
        <v>33.126740012667916</v>
      </c>
    </row>
    <row r="75" spans="1:15" x14ac:dyDescent="0.35">
      <c r="A75" s="102" t="s">
        <v>360</v>
      </c>
      <c r="B75" s="108" t="e">
        <f>#REF!/#REF!*100</f>
        <v>#REF!</v>
      </c>
      <c r="C75" s="48"/>
      <c r="H75" s="36" t="s">
        <v>359</v>
      </c>
      <c r="I75" s="48">
        <v>37.17979889807556</v>
      </c>
      <c r="K75" s="36" t="s">
        <v>354</v>
      </c>
      <c r="L75" s="48">
        <v>31.844420081877018</v>
      </c>
    </row>
    <row r="76" spans="1:15" x14ac:dyDescent="0.35">
      <c r="A76" s="100" t="s">
        <v>352</v>
      </c>
      <c r="B76" s="108" t="e">
        <f>#REF!/#REF!*100</f>
        <v>#REF!</v>
      </c>
      <c r="C76" s="48"/>
      <c r="H76" s="36" t="s">
        <v>347</v>
      </c>
      <c r="I76" s="48">
        <v>33.40134935689958</v>
      </c>
      <c r="K76" s="36" t="s">
        <v>347</v>
      </c>
      <c r="L76" s="48">
        <v>29.458378442071336</v>
      </c>
    </row>
    <row r="77" spans="1:15" x14ac:dyDescent="0.35">
      <c r="A77" s="100" t="s">
        <v>341</v>
      </c>
      <c r="B77" s="108" t="e">
        <f>G1/#REF!*100</f>
        <v>#REF!</v>
      </c>
      <c r="C77" s="48"/>
      <c r="H77" s="36" t="s">
        <v>351</v>
      </c>
      <c r="I77" s="48">
        <v>31.363042391779985</v>
      </c>
      <c r="K77" s="36" t="s">
        <v>351</v>
      </c>
      <c r="L77" s="48">
        <v>27.30825577265113</v>
      </c>
    </row>
    <row r="78" spans="1:15" x14ac:dyDescent="0.35">
      <c r="A78" s="100" t="s">
        <v>350</v>
      </c>
      <c r="B78" s="108" t="e">
        <f>G2/#REF!*100</f>
        <v>#REF!</v>
      </c>
      <c r="C78" s="48"/>
      <c r="H78" s="36" t="s">
        <v>348</v>
      </c>
      <c r="I78" s="48">
        <v>28.909412795949681</v>
      </c>
      <c r="K78" s="36" t="s">
        <v>348</v>
      </c>
      <c r="L78" s="48">
        <v>24.934614477490292</v>
      </c>
    </row>
    <row r="79" spans="1:15" x14ac:dyDescent="0.35">
      <c r="A79" s="100" t="s">
        <v>343</v>
      </c>
      <c r="B79" s="108" t="e">
        <f>G3/#REF!*100</f>
        <v>#REF!</v>
      </c>
      <c r="C79" s="48"/>
      <c r="H79" s="36" t="s">
        <v>356</v>
      </c>
      <c r="I79" s="48">
        <v>28.327249478045069</v>
      </c>
      <c r="K79" s="36" t="s">
        <v>356</v>
      </c>
      <c r="L79" s="48">
        <v>24.871945909009721</v>
      </c>
    </row>
    <row r="80" spans="1:15" x14ac:dyDescent="0.35">
      <c r="A80" s="100" t="s">
        <v>357</v>
      </c>
      <c r="B80" s="108" t="e">
        <f>G4/#REF!*100</f>
        <v>#REF!</v>
      </c>
      <c r="C80" s="48"/>
      <c r="H80" s="36" t="s">
        <v>345</v>
      </c>
      <c r="I80" s="48">
        <v>27.287421411993041</v>
      </c>
      <c r="K80" s="36" t="s">
        <v>345</v>
      </c>
      <c r="L80" s="48">
        <v>23.397381775939792</v>
      </c>
    </row>
    <row r="81" spans="1:12" x14ac:dyDescent="0.35">
      <c r="A81" s="102" t="s">
        <v>342</v>
      </c>
      <c r="B81" s="108" t="e">
        <f>G5/#REF!*100</f>
        <v>#REF!</v>
      </c>
      <c r="C81" s="48"/>
      <c r="H81" s="36" t="s">
        <v>350</v>
      </c>
      <c r="I81" s="48">
        <v>24.239445861841123</v>
      </c>
      <c r="K81" s="36" t="s">
        <v>350</v>
      </c>
      <c r="L81" s="48">
        <v>21.197839890852656</v>
      </c>
    </row>
    <row r="82" spans="1:12" x14ac:dyDescent="0.35">
      <c r="A82" s="103" t="s">
        <v>349</v>
      </c>
      <c r="B82" s="108" t="e">
        <f>G6/#REF!*100</f>
        <v>#REF!</v>
      </c>
      <c r="C82" s="48"/>
      <c r="H82" s="36" t="s">
        <v>342</v>
      </c>
      <c r="I82" s="48">
        <v>22.594774545480348</v>
      </c>
      <c r="K82" s="36" t="s">
        <v>342</v>
      </c>
      <c r="L82" s="48">
        <v>19.998281024587587</v>
      </c>
    </row>
    <row r="83" spans="1:12" x14ac:dyDescent="0.35">
      <c r="A83" s="100" t="s">
        <v>356</v>
      </c>
      <c r="B83" s="108" t="e">
        <f>G7/#REF!*100</f>
        <v>#REF!</v>
      </c>
      <c r="C83" s="48"/>
      <c r="H83" s="36" t="s">
        <v>355</v>
      </c>
      <c r="I83" s="48">
        <v>22.56538146814685</v>
      </c>
      <c r="K83" s="36" t="s">
        <v>355</v>
      </c>
      <c r="L83" s="48">
        <v>19.711586452373727</v>
      </c>
    </row>
    <row r="84" spans="1:12" x14ac:dyDescent="0.35">
      <c r="A84" s="100" t="s">
        <v>353</v>
      </c>
      <c r="B84" s="108" t="e">
        <f>G8/#REF!*100</f>
        <v>#REF!</v>
      </c>
      <c r="C84" s="48"/>
      <c r="H84" s="36" t="s">
        <v>358</v>
      </c>
      <c r="I84" s="48">
        <v>21.960377774290187</v>
      </c>
      <c r="K84" s="36" t="s">
        <v>358</v>
      </c>
      <c r="L84" s="48">
        <v>19.252415788125134</v>
      </c>
    </row>
    <row r="85" spans="1:12" x14ac:dyDescent="0.35">
      <c r="A85" s="100" t="s">
        <v>344</v>
      </c>
      <c r="B85" s="108" t="e">
        <f>G9/#REF!*100</f>
        <v>#REF!</v>
      </c>
      <c r="C85" s="48"/>
      <c r="H85" s="36" t="s">
        <v>343</v>
      </c>
      <c r="I85" s="48">
        <v>18.813269936114949</v>
      </c>
      <c r="K85" s="36" t="s">
        <v>343</v>
      </c>
      <c r="L85" s="48">
        <v>16.632527359231723</v>
      </c>
    </row>
    <row r="86" spans="1:12" x14ac:dyDescent="0.35">
      <c r="A86" s="100" t="s">
        <v>355</v>
      </c>
      <c r="B86" s="108" t="e">
        <f>G10/#REF!*100</f>
        <v>#REF!</v>
      </c>
      <c r="C86" s="48"/>
      <c r="H86" s="36" t="s">
        <v>353</v>
      </c>
      <c r="I86" s="48">
        <v>17.507787713401743</v>
      </c>
      <c r="K86" s="36" t="s">
        <v>353</v>
      </c>
      <c r="L86" s="48">
        <v>15.455329673748656</v>
      </c>
    </row>
    <row r="87" spans="1:12" x14ac:dyDescent="0.35">
      <c r="A87" s="100" t="s">
        <v>359</v>
      </c>
      <c r="B87" s="108" t="e">
        <f>G11/#REF!*100</f>
        <v>#REF!</v>
      </c>
      <c r="C87" s="48"/>
      <c r="H87" s="36" t="s">
        <v>352</v>
      </c>
      <c r="I87" s="48">
        <v>15.135505380395598</v>
      </c>
      <c r="K87" s="36" t="s">
        <v>102</v>
      </c>
      <c r="L87" s="48">
        <v>14.484528656760997</v>
      </c>
    </row>
    <row r="88" spans="1:12" x14ac:dyDescent="0.35">
      <c r="A88" s="100" t="s">
        <v>345</v>
      </c>
      <c r="B88" s="108" t="e">
        <f>G12/#REF!*100</f>
        <v>#REF!</v>
      </c>
      <c r="C88" s="48"/>
      <c r="H88" s="36" t="s">
        <v>346</v>
      </c>
      <c r="I88" s="48">
        <v>15.075744002891648</v>
      </c>
      <c r="K88" s="36" t="s">
        <v>357</v>
      </c>
      <c r="L88" s="48">
        <v>13.248569671573296</v>
      </c>
    </row>
    <row r="89" spans="1:12" x14ac:dyDescent="0.35">
      <c r="A89" s="100" t="s">
        <v>347</v>
      </c>
      <c r="B89" s="108" t="e">
        <f>G13/#REF!*100</f>
        <v>#REF!</v>
      </c>
      <c r="C89" s="48"/>
      <c r="H89" s="36" t="s">
        <v>357</v>
      </c>
      <c r="I89" s="48">
        <v>14.949617807999187</v>
      </c>
      <c r="K89" s="36" t="s">
        <v>352</v>
      </c>
      <c r="L89" s="48">
        <v>13.00523318692276</v>
      </c>
    </row>
    <row r="90" spans="1:12" x14ac:dyDescent="0.35">
      <c r="A90" s="100" t="s">
        <v>358</v>
      </c>
      <c r="B90" s="108" t="e">
        <f>G14/#REF!*100</f>
        <v>#REF!</v>
      </c>
      <c r="C90" s="48"/>
      <c r="H90" s="36" t="s">
        <v>360</v>
      </c>
      <c r="I90" s="48">
        <v>14.767101794439903</v>
      </c>
      <c r="K90" s="36" t="s">
        <v>346</v>
      </c>
      <c r="L90" s="48">
        <v>12.975789400025342</v>
      </c>
    </row>
    <row r="91" spans="1:12" x14ac:dyDescent="0.35">
      <c r="A91" s="100" t="s">
        <v>354</v>
      </c>
      <c r="B91" s="108" t="e">
        <f>G15/#REF!*100</f>
        <v>#REF!</v>
      </c>
      <c r="C91" s="48"/>
      <c r="H91" s="36" t="s">
        <v>349</v>
      </c>
      <c r="I91" s="48">
        <v>14.562098995620843</v>
      </c>
      <c r="K91" s="36" t="s">
        <v>360</v>
      </c>
      <c r="L91" s="48">
        <v>12.910550900581333</v>
      </c>
    </row>
    <row r="92" spans="1:12" x14ac:dyDescent="0.35">
      <c r="A92" s="100" t="s">
        <v>348</v>
      </c>
      <c r="B92" s="108" t="e">
        <f>G16/#REF!*100</f>
        <v>#REF!</v>
      </c>
      <c r="H92" s="36" t="s">
        <v>341</v>
      </c>
      <c r="I92" s="48">
        <v>10.917592502743814</v>
      </c>
      <c r="K92" s="36" t="s">
        <v>349</v>
      </c>
      <c r="L92" s="48">
        <v>12.71367662163011</v>
      </c>
    </row>
    <row r="93" spans="1:12" x14ac:dyDescent="0.35">
      <c r="A93" s="100" t="s">
        <v>351</v>
      </c>
      <c r="B93" s="108" t="e">
        <f>G17/#REF!*100</f>
        <v>#REF!</v>
      </c>
      <c r="H93" s="36" t="s">
        <v>344</v>
      </c>
      <c r="I93" s="48">
        <v>8.8334347129941211</v>
      </c>
      <c r="K93" s="36" t="s">
        <v>341</v>
      </c>
      <c r="L93" s="48">
        <v>9.5357722975726738</v>
      </c>
    </row>
    <row r="94" spans="1:12" x14ac:dyDescent="0.35">
      <c r="A94" s="105" t="s">
        <v>182</v>
      </c>
      <c r="B94" s="108" t="e">
        <f>G18/#REF!*100</f>
        <v>#REF!</v>
      </c>
      <c r="K94" s="36" t="s">
        <v>344</v>
      </c>
      <c r="L94" s="48">
        <v>7.618202002313831</v>
      </c>
    </row>
    <row r="95" spans="1:12" x14ac:dyDescent="0.35">
      <c r="C95" s="36" t="s">
        <v>376</v>
      </c>
      <c r="H95" s="36" t="s">
        <v>182</v>
      </c>
      <c r="I95" s="48">
        <v>16.605779262711071</v>
      </c>
    </row>
    <row r="96" spans="1:12" x14ac:dyDescent="0.35">
      <c r="A96" s="109" t="s">
        <v>182</v>
      </c>
      <c r="B96" s="106" t="e">
        <f>G18/#REF!*100</f>
        <v>#REF!</v>
      </c>
    </row>
    <row r="99" spans="1:10" x14ac:dyDescent="0.35">
      <c r="B99" s="36" t="s">
        <v>197</v>
      </c>
      <c r="C99" s="36" t="s">
        <v>317</v>
      </c>
      <c r="D99" s="36" t="s">
        <v>368</v>
      </c>
      <c r="E99" s="36" t="s">
        <v>377</v>
      </c>
      <c r="F99" s="36" t="s">
        <v>329</v>
      </c>
      <c r="G99" s="36" t="s">
        <v>370</v>
      </c>
    </row>
    <row r="100" spans="1:10" x14ac:dyDescent="0.35">
      <c r="A100" s="100" t="s">
        <v>346</v>
      </c>
      <c r="B100" s="48" t="e">
        <f>#REF!/#REF!*100</f>
        <v>#REF!</v>
      </c>
      <c r="C100" s="110" t="e">
        <f>#REF!/#REF!*100</f>
        <v>#REF!</v>
      </c>
      <c r="D100" s="48" t="e">
        <f>#REF!/#REF!*100</f>
        <v>#REF!</v>
      </c>
      <c r="E100" s="48" t="e">
        <f>#REF!/#REF!*100</f>
        <v>#REF!</v>
      </c>
      <c r="F100" s="48" t="e">
        <f>#REF!/#REF!*100</f>
        <v>#REF!</v>
      </c>
      <c r="I100" s="36" t="s">
        <v>360</v>
      </c>
      <c r="J100" s="48">
        <v>23.707714629528443</v>
      </c>
    </row>
    <row r="101" spans="1:10" x14ac:dyDescent="0.35">
      <c r="A101" s="102" t="s">
        <v>360</v>
      </c>
      <c r="B101" s="48" t="e">
        <f>#REF!/#REF!*100</f>
        <v>#REF!</v>
      </c>
      <c r="C101" s="48" t="e">
        <f>#REF!/#REF!*100</f>
        <v>#REF!</v>
      </c>
      <c r="D101" s="48" t="e">
        <f>#REF!/#REF!*100</f>
        <v>#REF!</v>
      </c>
      <c r="E101" s="48" t="e">
        <f>#REF!/#REF!*100</f>
        <v>#REF!</v>
      </c>
      <c r="F101" s="48" t="e">
        <f>#REF!/#REF!*100</f>
        <v>#REF!</v>
      </c>
      <c r="I101" s="36" t="s">
        <v>349</v>
      </c>
      <c r="J101" s="48">
        <v>16.252570640866562</v>
      </c>
    </row>
    <row r="102" spans="1:10" x14ac:dyDescent="0.35">
      <c r="A102" s="100" t="s">
        <v>352</v>
      </c>
      <c r="B102" s="48" t="e">
        <f>#REF!/#REF!*100</f>
        <v>#REF!</v>
      </c>
      <c r="C102" s="48" t="e">
        <f>#REF!/#REF!*100</f>
        <v>#REF!</v>
      </c>
      <c r="D102" s="48" t="e">
        <f>#REF!/#REF!*100</f>
        <v>#REF!</v>
      </c>
      <c r="E102" s="48" t="e">
        <f>#REF!/#REF!*100</f>
        <v>#REF!</v>
      </c>
      <c r="F102" s="48" t="e">
        <f>#REF!/#REF!*100</f>
        <v>#REF!</v>
      </c>
      <c r="I102" s="36" t="s">
        <v>344</v>
      </c>
      <c r="J102" s="48">
        <v>16.124494790134683</v>
      </c>
    </row>
    <row r="103" spans="1:10" x14ac:dyDescent="0.35">
      <c r="A103" s="100" t="s">
        <v>341</v>
      </c>
      <c r="B103" s="48">
        <f t="shared" ref="B103:B120" si="2">F1/$G1*100</f>
        <v>9.4390910430251154</v>
      </c>
      <c r="C103" s="110" t="e">
        <f t="shared" ref="C103:C120" si="3">B1/$G1*100</f>
        <v>#REF!</v>
      </c>
      <c r="D103" s="48">
        <f t="shared" ref="D103:D120" si="4">E1/$G1*100</f>
        <v>20.190529819746601</v>
      </c>
      <c r="E103" s="48">
        <f t="shared" ref="E103:F118" si="5">C1/$G1*100</f>
        <v>16.450354640252133</v>
      </c>
      <c r="F103" s="48">
        <f t="shared" si="5"/>
        <v>12.81108871983013</v>
      </c>
      <c r="I103" s="36" t="s">
        <v>352</v>
      </c>
      <c r="J103" s="48">
        <v>15.454228330724456</v>
      </c>
    </row>
    <row r="104" spans="1:10" x14ac:dyDescent="0.35">
      <c r="A104" s="100" t="s">
        <v>350</v>
      </c>
      <c r="B104" s="48">
        <f t="shared" si="2"/>
        <v>15.159620672488087</v>
      </c>
      <c r="C104" s="48" t="e">
        <f t="shared" si="3"/>
        <v>#REF!</v>
      </c>
      <c r="D104" s="48">
        <f t="shared" si="4"/>
        <v>30.249299612957575</v>
      </c>
      <c r="E104" s="48">
        <f t="shared" si="5"/>
        <v>14.302223092712108</v>
      </c>
      <c r="F104" s="48">
        <f t="shared" si="5"/>
        <v>9.7839532006946186</v>
      </c>
      <c r="I104" s="36" t="s">
        <v>357</v>
      </c>
      <c r="J104" s="48">
        <v>14.074576082672626</v>
      </c>
    </row>
    <row r="105" spans="1:10" x14ac:dyDescent="0.35">
      <c r="A105" s="100" t="s">
        <v>343</v>
      </c>
      <c r="B105" s="48">
        <f t="shared" si="2"/>
        <v>11.037055308412718</v>
      </c>
      <c r="C105" s="110" t="e">
        <f t="shared" si="3"/>
        <v>#REF!</v>
      </c>
      <c r="D105" s="48">
        <f t="shared" si="4"/>
        <v>23.011774088130306</v>
      </c>
      <c r="E105" s="48">
        <f t="shared" si="5"/>
        <v>13.466141277102064</v>
      </c>
      <c r="F105" s="48">
        <f t="shared" si="5"/>
        <v>9.7638905470080779</v>
      </c>
      <c r="I105" s="36" t="s">
        <v>341</v>
      </c>
      <c r="J105" s="48">
        <v>12.81108871983013</v>
      </c>
    </row>
    <row r="106" spans="1:10" x14ac:dyDescent="0.35">
      <c r="A106" s="100" t="s">
        <v>357</v>
      </c>
      <c r="B106" s="48">
        <f t="shared" si="2"/>
        <v>14.04445603642999</v>
      </c>
      <c r="C106" s="48" t="e">
        <f t="shared" si="3"/>
        <v>#REF!</v>
      </c>
      <c r="D106" s="48">
        <f t="shared" si="4"/>
        <v>12.791773160529802</v>
      </c>
      <c r="E106" s="48">
        <f t="shared" si="5"/>
        <v>25.586403348930002</v>
      </c>
      <c r="F106" s="48">
        <f t="shared" si="5"/>
        <v>14.074576082672626</v>
      </c>
      <c r="I106" s="36" t="s">
        <v>353</v>
      </c>
      <c r="J106" s="48">
        <v>12.24854300180127</v>
      </c>
    </row>
    <row r="107" spans="1:10" x14ac:dyDescent="0.35">
      <c r="A107" s="102" t="s">
        <v>342</v>
      </c>
      <c r="B107" s="48">
        <f t="shared" si="2"/>
        <v>10.447263325682824</v>
      </c>
      <c r="C107" s="110" t="e">
        <f t="shared" si="3"/>
        <v>#REF!</v>
      </c>
      <c r="D107" s="48">
        <f t="shared" si="4"/>
        <v>24.57596427683395</v>
      </c>
      <c r="E107" s="48">
        <f t="shared" si="5"/>
        <v>10.773996082291378</v>
      </c>
      <c r="F107" s="48">
        <f t="shared" si="5"/>
        <v>8.3127863948033145</v>
      </c>
      <c r="I107" s="36" t="s">
        <v>351</v>
      </c>
      <c r="J107" s="48">
        <v>11.382338975547073</v>
      </c>
    </row>
    <row r="108" spans="1:10" x14ac:dyDescent="0.35">
      <c r="A108" s="103" t="s">
        <v>349</v>
      </c>
      <c r="B108" s="48">
        <f t="shared" si="2"/>
        <v>12.115427755468723</v>
      </c>
      <c r="C108" s="48" t="e">
        <f t="shared" si="3"/>
        <v>#REF!</v>
      </c>
      <c r="D108" s="48">
        <f t="shared" si="4"/>
        <v>18.150173187818545</v>
      </c>
      <c r="E108" s="48">
        <f t="shared" si="5"/>
        <v>22.05945214721066</v>
      </c>
      <c r="F108" s="48">
        <f t="shared" si="5"/>
        <v>16.252570640866562</v>
      </c>
      <c r="I108" s="36" t="s">
        <v>355</v>
      </c>
      <c r="J108" s="48">
        <v>11.150859402527185</v>
      </c>
    </row>
    <row r="109" spans="1:10" x14ac:dyDescent="0.35">
      <c r="A109" s="100" t="s">
        <v>356</v>
      </c>
      <c r="B109" s="48">
        <f t="shared" si="2"/>
        <v>10.138089999065365</v>
      </c>
      <c r="C109" s="48" t="e">
        <f t="shared" si="3"/>
        <v>#REF!</v>
      </c>
      <c r="D109" s="48">
        <f t="shared" si="4"/>
        <v>30.367492874529852</v>
      </c>
      <c r="E109" s="48">
        <f t="shared" si="5"/>
        <v>18.943294108609788</v>
      </c>
      <c r="F109" s="48">
        <f t="shared" si="5"/>
        <v>8.2160870882953692</v>
      </c>
      <c r="J109" s="48">
        <v>10.956603253126762</v>
      </c>
    </row>
    <row r="110" spans="1:10" x14ac:dyDescent="0.35">
      <c r="A110" s="100" t="s">
        <v>353</v>
      </c>
      <c r="B110" s="48">
        <f t="shared" si="2"/>
        <v>12.540324836491662</v>
      </c>
      <c r="C110" s="48" t="e">
        <f t="shared" si="3"/>
        <v>#REF!</v>
      </c>
      <c r="D110" s="48">
        <f t="shared" si="4"/>
        <v>16.933803426668732</v>
      </c>
      <c r="E110" s="48">
        <f t="shared" si="5"/>
        <v>25.500771426979174</v>
      </c>
      <c r="F110" s="48">
        <f t="shared" si="5"/>
        <v>12.24854300180127</v>
      </c>
      <c r="I110" s="36" t="s">
        <v>350</v>
      </c>
      <c r="J110" s="48">
        <v>9.7839532006946186</v>
      </c>
    </row>
    <row r="111" spans="1:10" x14ac:dyDescent="0.35">
      <c r="A111" s="100" t="s">
        <v>344</v>
      </c>
      <c r="B111" s="48">
        <f t="shared" si="2"/>
        <v>8.0247772774440751</v>
      </c>
      <c r="C111" s="48" t="e">
        <f t="shared" si="3"/>
        <v>#REF!</v>
      </c>
      <c r="D111" s="48">
        <f t="shared" si="4"/>
        <v>31.369460792448034</v>
      </c>
      <c r="E111" s="48">
        <f t="shared" si="5"/>
        <v>24.665055161566158</v>
      </c>
      <c r="F111" s="48">
        <f t="shared" si="5"/>
        <v>16.124494790134683</v>
      </c>
      <c r="I111" s="36" t="s">
        <v>343</v>
      </c>
      <c r="J111" s="48">
        <v>9.7638905470080779</v>
      </c>
    </row>
    <row r="112" spans="1:10" x14ac:dyDescent="0.35">
      <c r="A112" s="100" t="s">
        <v>355</v>
      </c>
      <c r="B112" s="48">
        <f t="shared" si="2"/>
        <v>16.010051995696532</v>
      </c>
      <c r="C112" s="48" t="e">
        <f t="shared" si="3"/>
        <v>#REF!</v>
      </c>
      <c r="D112" s="48">
        <f t="shared" si="4"/>
        <v>17.299244872798205</v>
      </c>
      <c r="E112" s="48">
        <f t="shared" si="5"/>
        <v>23.430280393954682</v>
      </c>
      <c r="F112" s="48">
        <f t="shared" si="5"/>
        <v>11.150859402527185</v>
      </c>
      <c r="I112" s="36" t="s">
        <v>346</v>
      </c>
      <c r="J112" s="48">
        <v>9.2790023036092428</v>
      </c>
    </row>
    <row r="113" spans="1:10" x14ac:dyDescent="0.35">
      <c r="A113" s="100" t="s">
        <v>359</v>
      </c>
      <c r="B113" s="48">
        <f t="shared" si="2"/>
        <v>27.32491439592556</v>
      </c>
      <c r="C113" s="48" t="e">
        <f t="shared" si="3"/>
        <v>#REF!</v>
      </c>
      <c r="D113" s="48">
        <f t="shared" si="4"/>
        <v>9.3046588026122876</v>
      </c>
      <c r="E113" s="48">
        <f t="shared" si="5"/>
        <v>23.853167229736112</v>
      </c>
      <c r="F113" s="48">
        <f t="shared" si="5"/>
        <v>8.8650359058147004</v>
      </c>
      <c r="I113" s="36" t="s">
        <v>359</v>
      </c>
      <c r="J113" s="48">
        <v>8.8650359058147004</v>
      </c>
    </row>
    <row r="114" spans="1:10" x14ac:dyDescent="0.35">
      <c r="A114" s="100" t="s">
        <v>345</v>
      </c>
      <c r="B114" s="48">
        <f t="shared" si="2"/>
        <v>10.29799794538051</v>
      </c>
      <c r="C114" s="48" t="e">
        <f t="shared" si="3"/>
        <v>#REF!</v>
      </c>
      <c r="D114" s="48">
        <f t="shared" si="4"/>
        <v>22.791097238932327</v>
      </c>
      <c r="E114" s="48">
        <f t="shared" si="5"/>
        <v>26.583238132967946</v>
      </c>
      <c r="F114" s="48">
        <f t="shared" si="5"/>
        <v>8.6740955022711876</v>
      </c>
      <c r="I114" s="36" t="s">
        <v>354</v>
      </c>
      <c r="J114" s="48">
        <v>8.7423861306826147</v>
      </c>
    </row>
    <row r="115" spans="1:10" x14ac:dyDescent="0.35">
      <c r="A115" s="100" t="s">
        <v>347</v>
      </c>
      <c r="B115" s="48">
        <f t="shared" si="2"/>
        <v>14.984243114514701</v>
      </c>
      <c r="C115" s="48" t="e">
        <f t="shared" si="3"/>
        <v>#REF!</v>
      </c>
      <c r="D115" s="48">
        <f t="shared" si="4"/>
        <v>24.053721695796185</v>
      </c>
      <c r="E115" s="48">
        <f t="shared" si="5"/>
        <v>21.97663308363019</v>
      </c>
      <c r="F115" s="48">
        <f t="shared" si="5"/>
        <v>8.2375730443624064</v>
      </c>
      <c r="I115" s="36" t="s">
        <v>345</v>
      </c>
      <c r="J115" s="48">
        <v>8.6740955022711876</v>
      </c>
    </row>
    <row r="116" spans="1:10" x14ac:dyDescent="0.35">
      <c r="A116" s="100" t="s">
        <v>358</v>
      </c>
      <c r="B116" s="48">
        <f t="shared" si="2"/>
        <v>24.776977404480771</v>
      </c>
      <c r="C116" s="48" t="e">
        <f t="shared" si="3"/>
        <v>#REF!</v>
      </c>
      <c r="D116" s="48">
        <f t="shared" si="4"/>
        <v>12.859227395988118</v>
      </c>
      <c r="E116" s="48">
        <f t="shared" si="5"/>
        <v>29.640358462879231</v>
      </c>
      <c r="F116" s="48">
        <f t="shared" si="5"/>
        <v>7.9129285517896246</v>
      </c>
      <c r="I116" s="36" t="s">
        <v>348</v>
      </c>
      <c r="J116" s="48">
        <v>8.6592559963233242</v>
      </c>
    </row>
    <row r="117" spans="1:10" x14ac:dyDescent="0.35">
      <c r="A117" s="100" t="s">
        <v>354</v>
      </c>
      <c r="B117" s="48">
        <f t="shared" si="2"/>
        <v>24.438848251842174</v>
      </c>
      <c r="C117" s="48" t="e">
        <f t="shared" si="3"/>
        <v>#REF!</v>
      </c>
      <c r="D117" s="48">
        <f t="shared" si="4"/>
        <v>14.012043277370712</v>
      </c>
      <c r="E117" s="48">
        <f t="shared" si="5"/>
        <v>35.830481291380451</v>
      </c>
      <c r="F117" s="48">
        <f t="shared" si="5"/>
        <v>8.7423861306826147</v>
      </c>
      <c r="I117" s="111" t="s">
        <v>342</v>
      </c>
      <c r="J117" s="110">
        <v>8.3127863948033145</v>
      </c>
    </row>
    <row r="118" spans="1:10" x14ac:dyDescent="0.35">
      <c r="A118" s="100" t="s">
        <v>348</v>
      </c>
      <c r="B118" s="48">
        <f t="shared" si="2"/>
        <v>18.114302191753907</v>
      </c>
      <c r="C118" s="48" t="e">
        <f t="shared" si="3"/>
        <v>#REF!</v>
      </c>
      <c r="D118" s="48">
        <f t="shared" si="4"/>
        <v>22.947840316268902</v>
      </c>
      <c r="E118" s="48">
        <f t="shared" si="5"/>
        <v>29.164686536181385</v>
      </c>
      <c r="F118" s="48">
        <f t="shared" si="5"/>
        <v>8.6592559963233242</v>
      </c>
      <c r="I118" s="36" t="s">
        <v>347</v>
      </c>
      <c r="J118" s="48">
        <v>8.2375730443624064</v>
      </c>
    </row>
    <row r="119" spans="1:10" x14ac:dyDescent="0.35">
      <c r="A119" s="100" t="s">
        <v>351</v>
      </c>
      <c r="B119" s="48">
        <f t="shared" si="2"/>
        <v>18.476780050718993</v>
      </c>
      <c r="C119" s="48" t="e">
        <f t="shared" si="3"/>
        <v>#REF!</v>
      </c>
      <c r="D119" s="48">
        <f t="shared" si="4"/>
        <v>16.512938428285441</v>
      </c>
      <c r="E119" s="48">
        <f t="shared" ref="E119:F120" si="6">C17/$G17*100</f>
        <v>30.172757828583137</v>
      </c>
      <c r="F119" s="48">
        <f t="shared" si="6"/>
        <v>11.382338975547073</v>
      </c>
      <c r="I119" s="36" t="s">
        <v>356</v>
      </c>
      <c r="J119" s="48">
        <v>8.2160870882953692</v>
      </c>
    </row>
    <row r="120" spans="1:10" x14ac:dyDescent="0.35">
      <c r="A120" s="36" t="s">
        <v>378</v>
      </c>
      <c r="B120" s="48">
        <f t="shared" si="2"/>
        <v>11.858057036801304</v>
      </c>
      <c r="C120" s="48" t="e">
        <f t="shared" si="3"/>
        <v>#REF!</v>
      </c>
      <c r="D120" s="48">
        <f t="shared" si="4"/>
        <v>22.162962781525042</v>
      </c>
      <c r="E120" s="48">
        <f t="shared" si="6"/>
        <v>20.012247040109791</v>
      </c>
      <c r="F120" s="48">
        <f t="shared" si="6"/>
        <v>10.956603253126762</v>
      </c>
      <c r="I120" s="36" t="s">
        <v>358</v>
      </c>
      <c r="J120" s="48">
        <v>7.9129285517896246</v>
      </c>
    </row>
    <row r="122" spans="1:10" x14ac:dyDescent="0.35">
      <c r="A122" s="36" t="s">
        <v>379</v>
      </c>
    </row>
    <row r="152" spans="2:3" x14ac:dyDescent="0.35">
      <c r="B152" s="36" t="s">
        <v>376</v>
      </c>
    </row>
    <row r="154" spans="2:3" x14ac:dyDescent="0.35">
      <c r="B154" s="36" t="s">
        <v>317</v>
      </c>
      <c r="C154" s="36" t="s">
        <v>197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AE865-8985-4B4A-BC40-0DEDB814E711}">
  <dimension ref="A1:G33"/>
  <sheetViews>
    <sheetView zoomScale="80" zoomScaleNormal="80" workbookViewId="0">
      <selection activeCell="A2" sqref="A2"/>
    </sheetView>
  </sheetViews>
  <sheetFormatPr defaultColWidth="8.81640625" defaultRowHeight="14.5" x14ac:dyDescent="0.35"/>
  <cols>
    <col min="1" max="1" width="15.26953125" style="1" customWidth="1"/>
    <col min="2" max="5" width="15.453125" style="92" customWidth="1"/>
    <col min="6" max="16384" width="8.81640625" style="1"/>
  </cols>
  <sheetData>
    <row r="1" spans="1:7" x14ac:dyDescent="0.35">
      <c r="A1" s="1" t="s">
        <v>565</v>
      </c>
    </row>
    <row r="2" spans="1:7" x14ac:dyDescent="0.35">
      <c r="A2" s="2"/>
      <c r="B2" s="132"/>
      <c r="C2" s="132"/>
      <c r="D2" s="132"/>
      <c r="E2" s="132"/>
    </row>
    <row r="3" spans="1:7" ht="29" x14ac:dyDescent="0.35">
      <c r="A3" s="265" t="s">
        <v>63</v>
      </c>
      <c r="B3" s="208">
        <v>2023</v>
      </c>
      <c r="C3" s="208">
        <v>2024</v>
      </c>
      <c r="D3" s="266" t="s">
        <v>64</v>
      </c>
      <c r="E3" s="266" t="s">
        <v>65</v>
      </c>
    </row>
    <row r="4" spans="1:7" x14ac:dyDescent="0.35">
      <c r="A4" s="10" t="s">
        <v>66</v>
      </c>
      <c r="B4" s="218" t="s">
        <v>67</v>
      </c>
      <c r="C4" s="218" t="s">
        <v>68</v>
      </c>
      <c r="D4" s="211">
        <v>-2.4299999999999997</v>
      </c>
      <c r="E4" s="211">
        <v>1.8499999999999999</v>
      </c>
      <c r="F4" s="211"/>
      <c r="G4" s="211"/>
    </row>
    <row r="5" spans="1:7" x14ac:dyDescent="0.35">
      <c r="A5" s="219" t="s">
        <v>69</v>
      </c>
      <c r="B5" s="218" t="s">
        <v>70</v>
      </c>
      <c r="C5" s="218" t="s">
        <v>71</v>
      </c>
      <c r="D5" s="211">
        <v>-0.8</v>
      </c>
      <c r="E5" s="211">
        <v>2.2999999999999998</v>
      </c>
      <c r="F5" s="211"/>
      <c r="G5" s="211"/>
    </row>
    <row r="6" spans="1:7" x14ac:dyDescent="0.35">
      <c r="A6" s="219" t="s">
        <v>72</v>
      </c>
      <c r="B6" s="218" t="s">
        <v>73</v>
      </c>
      <c r="C6" s="218" t="s">
        <v>74</v>
      </c>
      <c r="D6" s="211">
        <v>-8.73</v>
      </c>
      <c r="E6" s="211">
        <v>0.92999999999999994</v>
      </c>
      <c r="F6" s="211"/>
      <c r="G6" s="211"/>
    </row>
    <row r="7" spans="1:7" x14ac:dyDescent="0.35">
      <c r="A7" s="219" t="s">
        <v>105</v>
      </c>
      <c r="B7" s="218" t="s">
        <v>106</v>
      </c>
      <c r="C7" s="218" t="s">
        <v>107</v>
      </c>
      <c r="D7" s="211">
        <v>2.75</v>
      </c>
      <c r="E7" s="211">
        <v>0.18</v>
      </c>
      <c r="F7" s="211"/>
      <c r="G7" s="211"/>
    </row>
    <row r="8" spans="1:7" x14ac:dyDescent="0.35">
      <c r="A8" s="219" t="s">
        <v>99</v>
      </c>
      <c r="B8" s="218" t="s">
        <v>100</v>
      </c>
      <c r="C8" s="218" t="s">
        <v>101</v>
      </c>
      <c r="D8" s="211">
        <v>8.6300000000000008</v>
      </c>
      <c r="E8" s="211">
        <v>0.57999999999999996</v>
      </c>
      <c r="F8" s="211"/>
      <c r="G8" s="211"/>
    </row>
    <row r="9" spans="1:7" x14ac:dyDescent="0.35">
      <c r="A9" s="219" t="s">
        <v>78</v>
      </c>
      <c r="B9" s="218" t="s">
        <v>79</v>
      </c>
      <c r="C9" s="218" t="s">
        <v>80</v>
      </c>
      <c r="D9" s="211">
        <v>-5.84</v>
      </c>
      <c r="E9" s="211">
        <v>2.34</v>
      </c>
      <c r="F9" s="211"/>
      <c r="G9" s="211"/>
    </row>
    <row r="10" spans="1:7" x14ac:dyDescent="0.35">
      <c r="A10" s="219" t="s">
        <v>84</v>
      </c>
      <c r="B10" s="218" t="s">
        <v>85</v>
      </c>
      <c r="C10" s="218" t="s">
        <v>86</v>
      </c>
      <c r="D10" s="211">
        <v>-1.9900000000000002</v>
      </c>
      <c r="E10" s="211">
        <v>0.24</v>
      </c>
      <c r="F10" s="211"/>
      <c r="G10" s="211"/>
    </row>
    <row r="11" spans="1:7" x14ac:dyDescent="0.35">
      <c r="A11" s="219" t="s">
        <v>141</v>
      </c>
      <c r="B11" s="218" t="s">
        <v>142</v>
      </c>
      <c r="C11" s="218" t="s">
        <v>143</v>
      </c>
      <c r="D11" s="211">
        <v>-0.24</v>
      </c>
      <c r="E11" s="211">
        <v>0.89999999999999991</v>
      </c>
      <c r="F11" s="211"/>
      <c r="G11" s="211"/>
    </row>
    <row r="12" spans="1:7" x14ac:dyDescent="0.35">
      <c r="A12" s="219" t="s">
        <v>96</v>
      </c>
      <c r="B12" s="218" t="s">
        <v>97</v>
      </c>
      <c r="C12" s="218" t="s">
        <v>98</v>
      </c>
      <c r="D12" s="211">
        <v>-6.9500000000000011</v>
      </c>
      <c r="E12" s="211">
        <v>16.66</v>
      </c>
      <c r="F12" s="211"/>
      <c r="G12" s="211"/>
    </row>
    <row r="13" spans="1:7" x14ac:dyDescent="0.35">
      <c r="A13" s="219" t="s">
        <v>81</v>
      </c>
      <c r="B13" s="218" t="s">
        <v>82</v>
      </c>
      <c r="C13" s="218" t="s">
        <v>83</v>
      </c>
      <c r="D13" s="211">
        <v>-0.89</v>
      </c>
      <c r="E13" s="211">
        <v>14.6</v>
      </c>
      <c r="F13" s="211"/>
      <c r="G13" s="211"/>
    </row>
    <row r="14" spans="1:7" x14ac:dyDescent="0.35">
      <c r="A14" s="219" t="s">
        <v>90</v>
      </c>
      <c r="B14" s="218" t="s">
        <v>91</v>
      </c>
      <c r="C14" s="218" t="s">
        <v>92</v>
      </c>
      <c r="D14" s="211">
        <v>3.5999999999999996</v>
      </c>
      <c r="E14" s="211">
        <v>2.76</v>
      </c>
      <c r="F14" s="211"/>
      <c r="G14" s="211"/>
    </row>
    <row r="15" spans="1:7" x14ac:dyDescent="0.35">
      <c r="A15" s="219" t="s">
        <v>87</v>
      </c>
      <c r="B15" s="218" t="s">
        <v>88</v>
      </c>
      <c r="C15" s="218" t="s">
        <v>89</v>
      </c>
      <c r="D15" s="211">
        <v>7.9200000000000008</v>
      </c>
      <c r="E15" s="211">
        <v>2.42</v>
      </c>
      <c r="F15" s="211"/>
      <c r="G15" s="211"/>
    </row>
    <row r="16" spans="1:7" x14ac:dyDescent="0.35">
      <c r="A16" s="219" t="s">
        <v>102</v>
      </c>
      <c r="B16" s="218" t="s">
        <v>103</v>
      </c>
      <c r="C16" s="218" t="s">
        <v>104</v>
      </c>
      <c r="D16" s="211">
        <v>3.1</v>
      </c>
      <c r="E16" s="211">
        <v>13.56</v>
      </c>
      <c r="F16" s="211"/>
      <c r="G16" s="211"/>
    </row>
    <row r="17" spans="1:7" x14ac:dyDescent="0.35">
      <c r="A17" s="219" t="s">
        <v>108</v>
      </c>
      <c r="B17" s="218" t="s">
        <v>109</v>
      </c>
      <c r="C17" s="218" t="s">
        <v>110</v>
      </c>
      <c r="D17" s="211">
        <v>7.37</v>
      </c>
      <c r="E17" s="211">
        <v>0.35000000000000003</v>
      </c>
      <c r="F17" s="211"/>
      <c r="G17" s="211"/>
    </row>
    <row r="18" spans="1:7" x14ac:dyDescent="0.35">
      <c r="A18" s="219" t="s">
        <v>111</v>
      </c>
      <c r="B18" s="218" t="s">
        <v>112</v>
      </c>
      <c r="C18" s="218" t="s">
        <v>113</v>
      </c>
      <c r="D18" s="211">
        <v>1.48</v>
      </c>
      <c r="E18" s="211">
        <v>0.71000000000000008</v>
      </c>
      <c r="F18" s="211"/>
      <c r="G18" s="211"/>
    </row>
    <row r="19" spans="1:7" x14ac:dyDescent="0.35">
      <c r="A19" s="219" t="s">
        <v>114</v>
      </c>
      <c r="B19" s="218" t="s">
        <v>115</v>
      </c>
      <c r="C19" s="218" t="s">
        <v>116</v>
      </c>
      <c r="D19" s="211">
        <v>5.35</v>
      </c>
      <c r="E19" s="211">
        <v>0.12</v>
      </c>
      <c r="F19" s="211"/>
      <c r="G19" s="211"/>
    </row>
    <row r="20" spans="1:7" x14ac:dyDescent="0.35">
      <c r="A20" s="219" t="s">
        <v>120</v>
      </c>
      <c r="B20" s="218" t="s">
        <v>121</v>
      </c>
      <c r="C20" s="218" t="s">
        <v>122</v>
      </c>
      <c r="D20" s="211">
        <v>-1.05</v>
      </c>
      <c r="E20" s="211">
        <v>0.03</v>
      </c>
      <c r="F20" s="211"/>
      <c r="G20" s="211"/>
    </row>
    <row r="21" spans="1:7" x14ac:dyDescent="0.35">
      <c r="A21" s="219" t="s">
        <v>123</v>
      </c>
      <c r="B21" s="218" t="s">
        <v>124</v>
      </c>
      <c r="C21" s="218" t="s">
        <v>125</v>
      </c>
      <c r="D21" s="211">
        <v>0.45999999999999996</v>
      </c>
      <c r="E21" s="211">
        <v>7.7</v>
      </c>
      <c r="F21" s="211"/>
      <c r="G21" s="211"/>
    </row>
    <row r="22" spans="1:7" x14ac:dyDescent="0.35">
      <c r="A22" s="219" t="s">
        <v>126</v>
      </c>
      <c r="B22" s="218" t="s">
        <v>127</v>
      </c>
      <c r="C22" s="218" t="s">
        <v>128</v>
      </c>
      <c r="D22" s="211">
        <v>3.3300000000000005</v>
      </c>
      <c r="E22" s="211">
        <v>7.2700000000000005</v>
      </c>
      <c r="F22" s="211"/>
      <c r="G22" s="211"/>
    </row>
    <row r="23" spans="1:7" x14ac:dyDescent="0.35">
      <c r="A23" s="219" t="s">
        <v>129</v>
      </c>
      <c r="B23" s="218" t="s">
        <v>130</v>
      </c>
      <c r="C23" s="218" t="s">
        <v>131</v>
      </c>
      <c r="D23" s="211">
        <v>-0.66</v>
      </c>
      <c r="E23" s="211">
        <v>2.29</v>
      </c>
      <c r="F23" s="211"/>
      <c r="G23" s="211"/>
    </row>
    <row r="24" spans="1:7" x14ac:dyDescent="0.35">
      <c r="A24" s="219" t="s">
        <v>75</v>
      </c>
      <c r="B24" s="218" t="s">
        <v>76</v>
      </c>
      <c r="C24" s="218" t="s">
        <v>77</v>
      </c>
      <c r="D24" s="211">
        <v>-7.13</v>
      </c>
      <c r="E24" s="211">
        <v>1.3</v>
      </c>
      <c r="F24" s="211"/>
      <c r="G24" s="211"/>
    </row>
    <row r="25" spans="1:7" x14ac:dyDescent="0.35">
      <c r="A25" s="219" t="s">
        <v>132</v>
      </c>
      <c r="B25" s="218" t="s">
        <v>133</v>
      </c>
      <c r="C25" s="218" t="s">
        <v>134</v>
      </c>
      <c r="D25" s="211">
        <v>-9.26</v>
      </c>
      <c r="E25" s="211">
        <v>3.58</v>
      </c>
      <c r="F25" s="211"/>
      <c r="G25" s="211"/>
    </row>
    <row r="26" spans="1:7" x14ac:dyDescent="0.35">
      <c r="A26" s="219" t="s">
        <v>138</v>
      </c>
      <c r="B26" s="218" t="s">
        <v>139</v>
      </c>
      <c r="C26" s="218" t="s">
        <v>140</v>
      </c>
      <c r="D26" s="211">
        <v>-5.94</v>
      </c>
      <c r="E26" s="211">
        <v>0.51</v>
      </c>
      <c r="F26" s="211"/>
      <c r="G26" s="211"/>
    </row>
    <row r="27" spans="1:7" x14ac:dyDescent="0.35">
      <c r="A27" s="219" t="s">
        <v>135</v>
      </c>
      <c r="B27" s="218" t="s">
        <v>136</v>
      </c>
      <c r="C27" s="218" t="s">
        <v>137</v>
      </c>
      <c r="D27" s="211">
        <v>4.45</v>
      </c>
      <c r="E27" s="211">
        <v>0.33</v>
      </c>
      <c r="F27" s="211"/>
      <c r="G27" s="211"/>
    </row>
    <row r="28" spans="1:7" x14ac:dyDescent="0.35">
      <c r="A28" s="219" t="s">
        <v>93</v>
      </c>
      <c r="B28" s="218" t="s">
        <v>94</v>
      </c>
      <c r="C28" s="218" t="s">
        <v>95</v>
      </c>
      <c r="D28" s="211">
        <v>2.9499999999999997</v>
      </c>
      <c r="E28" s="211">
        <v>13.11</v>
      </c>
      <c r="F28" s="211"/>
      <c r="G28" s="211"/>
    </row>
    <row r="29" spans="1:7" x14ac:dyDescent="0.35">
      <c r="A29" s="219" t="s">
        <v>144</v>
      </c>
      <c r="B29" s="218" t="s">
        <v>145</v>
      </c>
      <c r="C29" s="218" t="s">
        <v>146</v>
      </c>
      <c r="D29" s="211">
        <v>6.45</v>
      </c>
      <c r="E29" s="211">
        <v>1.4000000000000001</v>
      </c>
      <c r="F29" s="211"/>
      <c r="G29" s="211"/>
    </row>
    <row r="30" spans="1:7" x14ac:dyDescent="0.35">
      <c r="A30" s="219" t="s">
        <v>117</v>
      </c>
      <c r="B30" s="218" t="s">
        <v>118</v>
      </c>
      <c r="C30" s="218" t="s">
        <v>119</v>
      </c>
      <c r="D30" s="211">
        <v>-9.77</v>
      </c>
      <c r="E30" s="211">
        <v>1.9800000000000002</v>
      </c>
      <c r="F30" s="211"/>
      <c r="G30" s="211"/>
    </row>
    <row r="31" spans="1:7" x14ac:dyDescent="0.35">
      <c r="A31" s="220" t="s">
        <v>147</v>
      </c>
      <c r="B31" s="221" t="s">
        <v>148</v>
      </c>
      <c r="C31" s="221" t="s">
        <v>149</v>
      </c>
      <c r="D31" s="216">
        <v>-0.88</v>
      </c>
      <c r="E31" s="216">
        <v>100</v>
      </c>
      <c r="F31" s="211"/>
      <c r="G31" s="211"/>
    </row>
    <row r="33" spans="1:1" x14ac:dyDescent="0.35">
      <c r="A33" s="1" t="s">
        <v>571</v>
      </c>
    </row>
  </sheetData>
  <sortState xmlns:xlrd2="http://schemas.microsoft.com/office/spreadsheetml/2017/richdata2" ref="A5:E30">
    <sortCondition ref="A5:A30"/>
  </sortState>
  <pageMargins left="0.7" right="0.7" top="0.75" bottom="0.75" header="0.3" footer="0.3"/>
  <pageSetup paperSize="9" orientation="portrait" r:id="rId1"/>
  <ignoredErrors>
    <ignoredError sqref="B4:C4 B5:C19 B31:C31 B20:C30" numberStoredAsText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5CB37-10AF-44CD-B44D-A25DFA98C6DC}">
  <dimension ref="A1:E36"/>
  <sheetViews>
    <sheetView topLeftCell="D3" zoomScale="80" zoomScaleNormal="80" workbookViewId="0">
      <selection activeCell="D3" sqref="D3"/>
    </sheetView>
  </sheetViews>
  <sheetFormatPr defaultColWidth="8.81640625" defaultRowHeight="14.5" x14ac:dyDescent="0.35"/>
  <cols>
    <col min="1" max="1" width="16.81640625" style="1" customWidth="1"/>
    <col min="2" max="2" width="11.1796875" style="1" customWidth="1"/>
    <col min="3" max="16384" width="8.81640625" style="1"/>
  </cols>
  <sheetData>
    <row r="1" spans="1:4" x14ac:dyDescent="0.35">
      <c r="A1" s="1" t="s">
        <v>406</v>
      </c>
      <c r="B1" s="1" t="s">
        <v>407</v>
      </c>
    </row>
    <row r="2" spans="1:4" x14ac:dyDescent="0.35">
      <c r="A2" s="1" t="s">
        <v>66</v>
      </c>
      <c r="B2" s="1">
        <v>79</v>
      </c>
    </row>
    <row r="3" spans="1:4" x14ac:dyDescent="0.35">
      <c r="A3" s="1" t="s">
        <v>69</v>
      </c>
      <c r="B3" s="1">
        <v>129.80000000000001</v>
      </c>
      <c r="D3" s="1" t="s">
        <v>579</v>
      </c>
    </row>
    <row r="4" spans="1:4" x14ac:dyDescent="0.35">
      <c r="A4" s="1" t="s">
        <v>72</v>
      </c>
      <c r="B4" s="1">
        <v>199</v>
      </c>
    </row>
    <row r="5" spans="1:4" x14ac:dyDescent="0.35">
      <c r="A5" s="1" t="s">
        <v>99</v>
      </c>
      <c r="B5" s="1">
        <v>16</v>
      </c>
    </row>
    <row r="6" spans="1:4" x14ac:dyDescent="0.35">
      <c r="A6" s="1" t="s">
        <v>96</v>
      </c>
      <c r="B6" s="1">
        <v>446.4</v>
      </c>
    </row>
    <row r="7" spans="1:4" x14ac:dyDescent="0.35">
      <c r="A7" s="1" t="s">
        <v>81</v>
      </c>
      <c r="B7" s="1">
        <v>546.6</v>
      </c>
    </row>
    <row r="8" spans="1:4" x14ac:dyDescent="0.35">
      <c r="A8" s="1" t="s">
        <v>90</v>
      </c>
      <c r="B8" s="1">
        <v>46.2</v>
      </c>
    </row>
    <row r="9" spans="1:4" x14ac:dyDescent="0.35">
      <c r="A9" s="1" t="s">
        <v>102</v>
      </c>
      <c r="B9" s="1">
        <v>426.8</v>
      </c>
    </row>
    <row r="10" spans="1:4" x14ac:dyDescent="0.35">
      <c r="A10" s="1" t="s">
        <v>123</v>
      </c>
      <c r="B10" s="1">
        <v>186</v>
      </c>
    </row>
    <row r="11" spans="1:4" x14ac:dyDescent="0.35">
      <c r="A11" s="1" t="s">
        <v>126</v>
      </c>
      <c r="B11" s="1">
        <v>199.9</v>
      </c>
    </row>
    <row r="12" spans="1:4" x14ac:dyDescent="0.35">
      <c r="A12" s="1" t="s">
        <v>129</v>
      </c>
      <c r="B12" s="1">
        <v>55.8</v>
      </c>
    </row>
    <row r="13" spans="1:4" x14ac:dyDescent="0.35">
      <c r="A13" s="1" t="s">
        <v>75</v>
      </c>
      <c r="B13" s="1">
        <v>53.3</v>
      </c>
    </row>
    <row r="14" spans="1:4" x14ac:dyDescent="0.35">
      <c r="A14" s="1" t="s">
        <v>132</v>
      </c>
      <c r="B14" s="1">
        <v>58</v>
      </c>
    </row>
    <row r="15" spans="1:4" x14ac:dyDescent="0.35">
      <c r="A15" s="1" t="s">
        <v>138</v>
      </c>
      <c r="B15" s="1">
        <v>17</v>
      </c>
    </row>
    <row r="16" spans="1:4" x14ac:dyDescent="0.35">
      <c r="A16" s="1" t="s">
        <v>135</v>
      </c>
      <c r="B16" s="1">
        <v>11.1</v>
      </c>
    </row>
    <row r="17" spans="1:2" x14ac:dyDescent="0.35">
      <c r="A17" s="1" t="s">
        <v>93</v>
      </c>
      <c r="B17" s="1">
        <v>352.2</v>
      </c>
    </row>
    <row r="18" spans="1:2" x14ac:dyDescent="0.35">
      <c r="A18" s="1" t="s">
        <v>117</v>
      </c>
      <c r="B18" s="1">
        <v>38.299999999999997</v>
      </c>
    </row>
    <row r="36" spans="5:5" x14ac:dyDescent="0.35">
      <c r="E36" s="222" t="s">
        <v>580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EE02C-958B-DD42-922E-3AC8C199803B}">
  <dimension ref="A1:L21"/>
  <sheetViews>
    <sheetView zoomScale="80" zoomScaleNormal="80" workbookViewId="0"/>
  </sheetViews>
  <sheetFormatPr defaultColWidth="11.453125" defaultRowHeight="14.5" x14ac:dyDescent="0.35"/>
  <cols>
    <col min="1" max="1" width="39.54296875" style="1" customWidth="1"/>
    <col min="2" max="5" width="11.453125" style="1"/>
    <col min="6" max="6" width="10.81640625" style="1" customWidth="1"/>
    <col min="7" max="8" width="11.453125" style="1"/>
    <col min="9" max="9" width="2.54296875" style="1" customWidth="1"/>
    <col min="10" max="16384" width="11.453125" style="1"/>
  </cols>
  <sheetData>
    <row r="1" spans="1:12" x14ac:dyDescent="0.35">
      <c r="A1" s="2" t="s">
        <v>581</v>
      </c>
      <c r="B1" s="2"/>
      <c r="C1" s="2"/>
      <c r="D1" s="2"/>
      <c r="E1" s="2"/>
      <c r="F1" s="2"/>
      <c r="G1" s="2"/>
      <c r="H1" s="2"/>
      <c r="I1" s="2"/>
      <c r="J1" s="86"/>
      <c r="K1" s="2"/>
    </row>
    <row r="2" spans="1:12" x14ac:dyDescent="0.35">
      <c r="A2" s="256" t="s">
        <v>382</v>
      </c>
      <c r="B2" s="258" t="s">
        <v>383</v>
      </c>
      <c r="C2" s="258"/>
      <c r="D2" s="258"/>
      <c r="E2" s="258"/>
      <c r="F2" s="87" t="s">
        <v>384</v>
      </c>
      <c r="G2" s="258" t="s">
        <v>385</v>
      </c>
      <c r="H2" s="258"/>
      <c r="I2" s="87"/>
      <c r="J2" s="258" t="s">
        <v>386</v>
      </c>
      <c r="K2" s="258"/>
    </row>
    <row r="3" spans="1:12" x14ac:dyDescent="0.35">
      <c r="A3" s="257"/>
      <c r="B3" s="88">
        <v>2021</v>
      </c>
      <c r="C3" s="88">
        <v>2022</v>
      </c>
      <c r="D3" s="88">
        <v>2023</v>
      </c>
      <c r="E3" s="88">
        <v>2024</v>
      </c>
      <c r="F3" s="88">
        <v>2024</v>
      </c>
      <c r="G3" s="88" t="s">
        <v>387</v>
      </c>
      <c r="H3" s="88" t="s">
        <v>340</v>
      </c>
      <c r="I3" s="88"/>
      <c r="J3" s="88" t="s">
        <v>387</v>
      </c>
      <c r="K3" s="88" t="s">
        <v>340</v>
      </c>
    </row>
    <row r="4" spans="1:12" x14ac:dyDescent="0.35">
      <c r="A4" s="1" t="s">
        <v>388</v>
      </c>
      <c r="B4" s="89">
        <v>64710</v>
      </c>
      <c r="C4" s="89">
        <v>74274</v>
      </c>
      <c r="D4" s="89">
        <v>75167</v>
      </c>
      <c r="E4" s="89">
        <v>77642</v>
      </c>
      <c r="F4" s="90">
        <v>18.18957055070997</v>
      </c>
      <c r="G4" s="1">
        <v>872</v>
      </c>
      <c r="H4" s="90">
        <v>44</v>
      </c>
      <c r="J4" s="1">
        <v>931.2</v>
      </c>
      <c r="K4" s="90">
        <v>45.696339189321819</v>
      </c>
      <c r="L4" s="90"/>
    </row>
    <row r="5" spans="1:12" x14ac:dyDescent="0.35">
      <c r="A5" s="1" t="s">
        <v>389</v>
      </c>
      <c r="B5" s="89">
        <v>156005</v>
      </c>
      <c r="C5" s="89">
        <v>181835</v>
      </c>
      <c r="D5" s="89">
        <v>193832</v>
      </c>
      <c r="E5" s="89">
        <v>194927</v>
      </c>
      <c r="F5" s="90">
        <v>45.666500331498959</v>
      </c>
      <c r="G5" s="1">
        <v>492</v>
      </c>
      <c r="H5" s="1">
        <v>24.9</v>
      </c>
      <c r="J5" s="1">
        <v>489.4</v>
      </c>
      <c r="K5" s="90">
        <v>24.016095789576994</v>
      </c>
      <c r="L5" s="90"/>
    </row>
    <row r="6" spans="1:12" x14ac:dyDescent="0.35">
      <c r="A6" s="1" t="s">
        <v>390</v>
      </c>
      <c r="B6" s="89">
        <v>9580</v>
      </c>
      <c r="C6" s="89">
        <v>11543</v>
      </c>
      <c r="D6" s="89">
        <v>11006</v>
      </c>
      <c r="E6" s="89">
        <v>9805</v>
      </c>
      <c r="F6" s="90">
        <v>2.2970652385269732</v>
      </c>
      <c r="G6" s="1">
        <v>49</v>
      </c>
      <c r="H6" s="1">
        <v>2.5</v>
      </c>
      <c r="J6" s="1">
        <v>47.9</v>
      </c>
      <c r="K6" s="90">
        <v>2.3505741485916181</v>
      </c>
      <c r="L6" s="90"/>
    </row>
    <row r="7" spans="1:12" x14ac:dyDescent="0.35">
      <c r="A7" s="1" t="s">
        <v>392</v>
      </c>
      <c r="B7" s="89">
        <v>13260</v>
      </c>
      <c r="C7" s="89">
        <v>15442</v>
      </c>
      <c r="D7" s="89">
        <v>16555</v>
      </c>
      <c r="E7" s="89">
        <v>15328</v>
      </c>
      <c r="F7" s="90">
        <v>3.5909654233698567</v>
      </c>
      <c r="G7" s="1">
        <v>83</v>
      </c>
      <c r="H7" s="1">
        <v>4.2</v>
      </c>
      <c r="J7" s="1">
        <v>83.8</v>
      </c>
      <c r="K7" s="90">
        <v>4.1122779468053778</v>
      </c>
      <c r="L7" s="90"/>
    </row>
    <row r="8" spans="1:12" x14ac:dyDescent="0.35">
      <c r="A8" s="1" t="s">
        <v>393</v>
      </c>
      <c r="B8" s="89">
        <v>16461</v>
      </c>
      <c r="C8" s="89">
        <v>20387</v>
      </c>
      <c r="D8" s="89">
        <v>20437</v>
      </c>
      <c r="E8" s="89">
        <v>17842</v>
      </c>
      <c r="F8" s="90">
        <v>4.1799324819784047</v>
      </c>
      <c r="G8" s="1">
        <v>86</v>
      </c>
      <c r="H8" s="1">
        <v>4.3</v>
      </c>
      <c r="J8" s="1">
        <v>84.5</v>
      </c>
      <c r="K8" s="90">
        <v>4.146628717244087</v>
      </c>
      <c r="L8" s="90"/>
    </row>
    <row r="9" spans="1:12" x14ac:dyDescent="0.35">
      <c r="A9" s="1" t="s">
        <v>394</v>
      </c>
      <c r="B9" s="89">
        <v>15736</v>
      </c>
      <c r="C9" s="89">
        <v>19248</v>
      </c>
      <c r="D9" s="89">
        <v>16502</v>
      </c>
      <c r="E9" s="89">
        <v>15475</v>
      </c>
      <c r="F9" s="90">
        <v>3.6254038313314543</v>
      </c>
      <c r="G9" s="1">
        <v>89</v>
      </c>
      <c r="H9" s="1">
        <v>4.5</v>
      </c>
      <c r="J9" s="1">
        <v>110.9</v>
      </c>
      <c r="K9" s="90">
        <v>5.4421434880753763</v>
      </c>
      <c r="L9" s="90"/>
    </row>
    <row r="10" spans="1:12" x14ac:dyDescent="0.35">
      <c r="A10" s="1" t="s">
        <v>395</v>
      </c>
      <c r="B10" s="89">
        <v>26860</v>
      </c>
      <c r="C10" s="89">
        <v>34697</v>
      </c>
      <c r="D10" s="89">
        <v>30551</v>
      </c>
      <c r="E10" s="89">
        <v>29421</v>
      </c>
      <c r="F10" s="90">
        <v>6.8926013648854738</v>
      </c>
      <c r="G10" s="1">
        <v>80</v>
      </c>
      <c r="H10" s="1">
        <v>4.0999999999999996</v>
      </c>
      <c r="J10" s="1">
        <v>77</v>
      </c>
      <c r="K10" s="90">
        <v>3.7785847482579253</v>
      </c>
      <c r="L10" s="90"/>
    </row>
    <row r="11" spans="1:12" x14ac:dyDescent="0.35">
      <c r="A11" s="1" t="s">
        <v>396</v>
      </c>
      <c r="B11" s="89">
        <v>3792</v>
      </c>
      <c r="C11" s="89">
        <v>6008</v>
      </c>
      <c r="D11" s="89">
        <v>5186</v>
      </c>
      <c r="E11" s="89">
        <v>4993</v>
      </c>
      <c r="F11" s="90">
        <v>1.1697344962738581</v>
      </c>
      <c r="G11" s="1">
        <v>8</v>
      </c>
      <c r="H11" s="1">
        <v>0.4</v>
      </c>
      <c r="J11" s="1">
        <v>9.4</v>
      </c>
      <c r="K11" s="90">
        <v>0.46128177446265584</v>
      </c>
      <c r="L11" s="90"/>
    </row>
    <row r="12" spans="1:12" x14ac:dyDescent="0.35">
      <c r="A12" s="1" t="s">
        <v>397</v>
      </c>
      <c r="B12" s="89">
        <v>14030</v>
      </c>
      <c r="C12" s="89">
        <v>16297</v>
      </c>
      <c r="D12" s="89">
        <v>17694</v>
      </c>
      <c r="E12" s="89">
        <v>18977</v>
      </c>
      <c r="F12" s="90">
        <v>4.4458344754233936</v>
      </c>
      <c r="G12" s="1">
        <v>39</v>
      </c>
      <c r="H12" s="1">
        <v>2</v>
      </c>
      <c r="J12" s="1">
        <v>43.6</v>
      </c>
      <c r="K12" s="90">
        <v>2.1395622730395525</v>
      </c>
      <c r="L12" s="90"/>
    </row>
    <row r="13" spans="1:12" x14ac:dyDescent="0.35">
      <c r="A13" s="1" t="s">
        <v>398</v>
      </c>
      <c r="B13" s="89">
        <v>1523</v>
      </c>
      <c r="C13" s="89">
        <v>1095</v>
      </c>
      <c r="D13" s="89">
        <v>1011</v>
      </c>
      <c r="E13" s="1">
        <v>964</v>
      </c>
      <c r="F13" s="90">
        <v>0.22584098826517107</v>
      </c>
      <c r="G13" s="1">
        <v>5</v>
      </c>
      <c r="H13" s="1">
        <v>0.2</v>
      </c>
      <c r="J13" s="1">
        <v>3.6</v>
      </c>
      <c r="K13" s="90">
        <v>0.17666110511335753</v>
      </c>
      <c r="L13" s="90"/>
    </row>
    <row r="14" spans="1:12" x14ac:dyDescent="0.35">
      <c r="A14" s="1" t="s">
        <v>399</v>
      </c>
      <c r="B14" s="89">
        <v>13737</v>
      </c>
      <c r="C14" s="89">
        <v>13885</v>
      </c>
      <c r="D14" s="89">
        <v>13539</v>
      </c>
      <c r="E14" s="89">
        <v>13218</v>
      </c>
      <c r="F14" s="90">
        <v>3.0966454179346794</v>
      </c>
      <c r="G14" s="1">
        <v>75</v>
      </c>
      <c r="H14" s="1">
        <v>3.8</v>
      </c>
      <c r="J14" s="1">
        <v>57.5</v>
      </c>
      <c r="K14" s="90">
        <v>2.8216704288939054</v>
      </c>
      <c r="L14" s="90"/>
    </row>
    <row r="15" spans="1:12" x14ac:dyDescent="0.35">
      <c r="A15" s="1" t="s">
        <v>400</v>
      </c>
      <c r="B15" s="89">
        <v>3301</v>
      </c>
      <c r="C15" s="89">
        <v>6151</v>
      </c>
      <c r="D15" s="89">
        <v>1902</v>
      </c>
      <c r="E15" s="89">
        <v>2408</v>
      </c>
      <c r="F15" s="90">
        <v>0.56413392089474268</v>
      </c>
      <c r="G15" s="1">
        <v>2</v>
      </c>
      <c r="H15" s="1">
        <v>0.1</v>
      </c>
      <c r="J15" s="1">
        <v>2.1</v>
      </c>
      <c r="K15" s="90">
        <v>0.10305231131612524</v>
      </c>
      <c r="L15" s="90"/>
    </row>
    <row r="16" spans="1:12" x14ac:dyDescent="0.35">
      <c r="A16" s="1" t="s">
        <v>401</v>
      </c>
      <c r="B16" s="91">
        <v>1.8</v>
      </c>
      <c r="C16" s="89">
        <v>2</v>
      </c>
      <c r="D16" s="1">
        <v>2</v>
      </c>
      <c r="E16" s="1">
        <v>2</v>
      </c>
      <c r="F16" s="90">
        <v>4.6854976818500217E-4</v>
      </c>
      <c r="G16" s="92" t="s">
        <v>402</v>
      </c>
      <c r="H16" s="1">
        <v>0</v>
      </c>
      <c r="J16" s="92" t="s">
        <v>402</v>
      </c>
      <c r="K16" s="93" t="s">
        <v>402</v>
      </c>
      <c r="L16" s="93"/>
    </row>
    <row r="17" spans="1:12" x14ac:dyDescent="0.35">
      <c r="A17" s="1" t="s">
        <v>403</v>
      </c>
      <c r="B17" s="89">
        <v>13131</v>
      </c>
      <c r="C17" s="89">
        <v>14436</v>
      </c>
      <c r="D17" s="89">
        <v>14406</v>
      </c>
      <c r="E17" s="89">
        <v>14744</v>
      </c>
      <c r="F17" s="90">
        <v>3.4541488910598361</v>
      </c>
      <c r="G17" s="1">
        <v>45</v>
      </c>
      <c r="H17" s="1">
        <v>2.2999999999999998</v>
      </c>
      <c r="J17" s="1">
        <v>52.3</v>
      </c>
      <c r="K17" s="90">
        <v>2.5664932770634996</v>
      </c>
      <c r="L17" s="90"/>
    </row>
    <row r="18" spans="1:12" x14ac:dyDescent="0.35">
      <c r="A18" s="1" t="s">
        <v>404</v>
      </c>
      <c r="B18" s="89">
        <v>10659</v>
      </c>
      <c r="C18" s="89">
        <v>9787</v>
      </c>
      <c r="D18" s="89">
        <v>10697</v>
      </c>
      <c r="E18" s="89">
        <v>11103</v>
      </c>
      <c r="F18" s="90">
        <v>2.6011540380790397</v>
      </c>
      <c r="G18" s="1">
        <v>54</v>
      </c>
      <c r="H18" s="1">
        <v>2.7</v>
      </c>
      <c r="J18" s="1">
        <v>44.6</v>
      </c>
      <c r="K18" s="90">
        <v>2.1886348022377078</v>
      </c>
      <c r="L18" s="90"/>
    </row>
    <row r="19" spans="1:12" x14ac:dyDescent="0.35">
      <c r="A19" s="94" t="s">
        <v>405</v>
      </c>
      <c r="B19" s="95">
        <v>362788</v>
      </c>
      <c r="C19" s="95">
        <f>SUM(C18+C17+C16+C15+C14+C13+C12+C11+C10+C9+C8+C7+C6+C5+C4)</f>
        <v>425087</v>
      </c>
      <c r="D19" s="95">
        <f>SUM(D18+D17+D16+D15+D14+D13+D12+D11+D10+D9+D8+D7+D6+D5+D4)</f>
        <v>428487</v>
      </c>
      <c r="E19" s="95">
        <f>SUM(E18+E17+E16+E15+E14+E13+E12+E11+E10+E9+E8+E7+E6+E5+E4)</f>
        <v>426849</v>
      </c>
      <c r="F19" s="96">
        <v>100</v>
      </c>
      <c r="G19" s="95">
        <v>1981</v>
      </c>
      <c r="H19" s="96">
        <v>100</v>
      </c>
      <c r="I19" s="96"/>
      <c r="J19" s="97">
        <f>SUM(J18+J17+J15+J14+J13+J12+J11+J10+J9+J8+J7+J6+J5+J4)</f>
        <v>2037.8</v>
      </c>
      <c r="K19" s="96">
        <v>100</v>
      </c>
    </row>
    <row r="20" spans="1:12" x14ac:dyDescent="0.35">
      <c r="J20" s="98"/>
    </row>
    <row r="21" spans="1:12" x14ac:dyDescent="0.35">
      <c r="A21" s="99" t="s">
        <v>582</v>
      </c>
      <c r="J21" s="98"/>
    </row>
  </sheetData>
  <mergeCells count="4">
    <mergeCell ref="A2:A3"/>
    <mergeCell ref="B2:E2"/>
    <mergeCell ref="G2:H2"/>
    <mergeCell ref="J2:K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76204E-ADCD-E942-A736-8E21884DC9F3}">
  <dimension ref="A1:I18"/>
  <sheetViews>
    <sheetView zoomScale="80" zoomScaleNormal="80" workbookViewId="0">
      <selection activeCell="A2" sqref="A2"/>
    </sheetView>
  </sheetViews>
  <sheetFormatPr defaultColWidth="8.81640625" defaultRowHeight="14.5" x14ac:dyDescent="0.35"/>
  <cols>
    <col min="1" max="1" width="67.7265625" style="1" customWidth="1"/>
    <col min="2" max="9" width="8.81640625" style="1"/>
    <col min="10" max="10" width="3" style="1" customWidth="1"/>
    <col min="11" max="11" width="46.7265625" style="1" customWidth="1"/>
    <col min="12" max="16384" width="8.81640625" style="1"/>
  </cols>
  <sheetData>
    <row r="1" spans="1:9" x14ac:dyDescent="0.35">
      <c r="A1" s="1" t="s">
        <v>583</v>
      </c>
    </row>
    <row r="3" spans="1:9" x14ac:dyDescent="0.35">
      <c r="A3" s="80"/>
      <c r="B3" s="259" t="s">
        <v>408</v>
      </c>
      <c r="C3" s="259"/>
      <c r="D3" s="259"/>
      <c r="E3" s="259"/>
      <c r="F3" s="259"/>
      <c r="G3" s="259"/>
      <c r="H3" s="259"/>
      <c r="I3" s="259"/>
    </row>
    <row r="4" spans="1:9" x14ac:dyDescent="0.35">
      <c r="A4" s="2"/>
      <c r="B4" s="81">
        <v>2017</v>
      </c>
      <c r="C4" s="81">
        <v>2018</v>
      </c>
      <c r="D4" s="81">
        <v>2019</v>
      </c>
      <c r="E4" s="81">
        <v>2020</v>
      </c>
      <c r="F4" s="81">
        <v>2021</v>
      </c>
      <c r="G4" s="81">
        <v>2022</v>
      </c>
      <c r="H4" s="81">
        <v>2023</v>
      </c>
      <c r="I4" s="81">
        <v>2024</v>
      </c>
    </row>
    <row r="5" spans="1:9" x14ac:dyDescent="0.35">
      <c r="A5" s="82" t="s">
        <v>409</v>
      </c>
      <c r="B5" s="83">
        <v>25616.3</v>
      </c>
      <c r="C5" s="83">
        <v>25690.2</v>
      </c>
      <c r="D5" s="83">
        <v>25926.400000000001</v>
      </c>
      <c r="E5" s="83">
        <v>26724.6</v>
      </c>
      <c r="F5" s="83">
        <v>26847.9</v>
      </c>
      <c r="G5" s="83">
        <v>28997.599999999999</v>
      </c>
      <c r="H5" s="83">
        <v>31760.6</v>
      </c>
      <c r="I5" s="83">
        <v>31967.200000000001</v>
      </c>
    </row>
    <row r="6" spans="1:9" x14ac:dyDescent="0.35">
      <c r="A6" s="82" t="s">
        <v>410</v>
      </c>
      <c r="B6" s="83">
        <v>33208.800000000003</v>
      </c>
      <c r="C6" s="83">
        <v>33758.6</v>
      </c>
      <c r="D6" s="83">
        <v>34153.1</v>
      </c>
      <c r="E6" s="83">
        <v>35250.1</v>
      </c>
      <c r="F6" s="83">
        <v>35372.9</v>
      </c>
      <c r="G6" s="83">
        <v>37978.400000000001</v>
      </c>
      <c r="H6" s="83">
        <v>40004.400000000001</v>
      </c>
      <c r="I6" s="83">
        <v>40250.800000000003</v>
      </c>
    </row>
    <row r="7" spans="1:9" x14ac:dyDescent="0.35">
      <c r="A7" s="82" t="s">
        <v>411</v>
      </c>
      <c r="B7" s="83">
        <v>11034</v>
      </c>
      <c r="C7" s="83">
        <v>11207.8</v>
      </c>
      <c r="D7" s="83">
        <v>11492.3</v>
      </c>
      <c r="E7" s="83">
        <v>10809.4</v>
      </c>
      <c r="F7" s="83">
        <v>11325.2</v>
      </c>
      <c r="G7" s="83">
        <v>11840.4</v>
      </c>
      <c r="H7" s="83">
        <v>12432.5</v>
      </c>
      <c r="I7" s="83">
        <v>12542.4</v>
      </c>
    </row>
    <row r="8" spans="1:9" x14ac:dyDescent="0.35">
      <c r="A8" s="82" t="s">
        <v>412</v>
      </c>
      <c r="B8" s="83">
        <v>20273.599999999999</v>
      </c>
      <c r="C8" s="83">
        <v>20351</v>
      </c>
      <c r="D8" s="83">
        <v>20587.599999999999</v>
      </c>
      <c r="E8" s="83">
        <v>21055.1</v>
      </c>
      <c r="F8" s="83">
        <v>21166.2</v>
      </c>
      <c r="G8" s="83">
        <v>22829.7</v>
      </c>
      <c r="H8" s="83">
        <v>25264.1</v>
      </c>
      <c r="I8" s="83">
        <v>26453.8</v>
      </c>
    </row>
    <row r="9" spans="1:9" x14ac:dyDescent="0.35">
      <c r="A9" s="82" t="s">
        <v>413</v>
      </c>
      <c r="B9" s="83">
        <v>5817.6</v>
      </c>
      <c r="C9" s="83">
        <v>5788.5</v>
      </c>
      <c r="D9" s="83">
        <v>5926.8</v>
      </c>
      <c r="E9" s="83">
        <v>5855.6</v>
      </c>
      <c r="F9" s="83">
        <v>5658.1</v>
      </c>
      <c r="G9" s="83">
        <v>6022.3</v>
      </c>
      <c r="H9" s="83">
        <v>6806.7</v>
      </c>
      <c r="I9" s="83">
        <v>7276.4</v>
      </c>
    </row>
    <row r="10" spans="1:9" x14ac:dyDescent="0.35">
      <c r="A10" s="82" t="s">
        <v>414</v>
      </c>
      <c r="B10" s="83">
        <v>12492.8</v>
      </c>
      <c r="C10" s="83">
        <v>12698.9</v>
      </c>
      <c r="D10" s="83">
        <v>12750.6</v>
      </c>
      <c r="E10" s="83">
        <v>13212.9</v>
      </c>
      <c r="F10" s="83">
        <v>13229.7</v>
      </c>
      <c r="G10" s="83">
        <v>13908.8</v>
      </c>
      <c r="H10" s="83">
        <v>14812.6</v>
      </c>
      <c r="I10" s="83">
        <v>15495.7</v>
      </c>
    </row>
    <row r="11" spans="1:9" x14ac:dyDescent="0.35">
      <c r="A11" s="82" t="s">
        <v>415</v>
      </c>
      <c r="B11" s="83">
        <v>19630.599999999999</v>
      </c>
      <c r="C11" s="83">
        <v>19703.400000000001</v>
      </c>
      <c r="D11" s="83">
        <v>20024.8</v>
      </c>
      <c r="E11" s="83">
        <v>20792.900000000001</v>
      </c>
      <c r="F11" s="83">
        <v>20859.400000000001</v>
      </c>
      <c r="G11" s="83">
        <v>22395.1</v>
      </c>
      <c r="H11" s="83">
        <v>25136.799999999999</v>
      </c>
      <c r="I11" s="83">
        <v>26550.3</v>
      </c>
    </row>
    <row r="12" spans="1:9" x14ac:dyDescent="0.35">
      <c r="A12" s="82" t="s">
        <v>416</v>
      </c>
      <c r="B12" s="83">
        <v>6892.7</v>
      </c>
      <c r="C12" s="83">
        <v>7022.3</v>
      </c>
      <c r="D12" s="83">
        <v>7119.1</v>
      </c>
      <c r="E12" s="83">
        <v>7202.4</v>
      </c>
      <c r="F12" s="83">
        <v>7072</v>
      </c>
      <c r="G12" s="83">
        <v>7412.9</v>
      </c>
      <c r="H12" s="83">
        <v>8224.4</v>
      </c>
      <c r="I12" s="83">
        <v>8204.1</v>
      </c>
    </row>
    <row r="13" spans="1:9" x14ac:dyDescent="0.35">
      <c r="A13" s="82" t="s">
        <v>417</v>
      </c>
      <c r="B13" s="83">
        <v>2329.6</v>
      </c>
      <c r="C13" s="83">
        <v>2321.1</v>
      </c>
      <c r="D13" s="83">
        <v>2372</v>
      </c>
      <c r="E13" s="83">
        <v>2515.8000000000002</v>
      </c>
      <c r="F13" s="83">
        <v>2658.5</v>
      </c>
      <c r="G13" s="83">
        <v>2848.8</v>
      </c>
      <c r="H13" s="83">
        <v>3249.9</v>
      </c>
      <c r="I13" s="83">
        <v>3318.1</v>
      </c>
    </row>
    <row r="14" spans="1:9" ht="29" x14ac:dyDescent="0.35">
      <c r="A14" s="82" t="s">
        <v>418</v>
      </c>
      <c r="B14" s="83">
        <v>11953.8</v>
      </c>
      <c r="C14" s="83">
        <v>12276.7</v>
      </c>
      <c r="D14" s="83">
        <v>12425.5</v>
      </c>
      <c r="E14" s="83">
        <v>13080.1</v>
      </c>
      <c r="F14" s="83">
        <v>13367.3</v>
      </c>
      <c r="G14" s="83">
        <v>13753</v>
      </c>
      <c r="H14" s="83">
        <v>14708.7</v>
      </c>
      <c r="I14" s="83">
        <v>14674.9</v>
      </c>
    </row>
    <row r="15" spans="1:9" ht="12.75" customHeight="1" x14ac:dyDescent="0.35">
      <c r="A15" s="82" t="s">
        <v>419</v>
      </c>
      <c r="B15" s="83">
        <v>42.3</v>
      </c>
      <c r="C15" s="83">
        <v>42.4</v>
      </c>
      <c r="D15" s="83">
        <v>42.9</v>
      </c>
      <c r="E15" s="83">
        <v>43.2</v>
      </c>
      <c r="F15" s="83">
        <v>43.8</v>
      </c>
      <c r="G15" s="83">
        <v>41.9</v>
      </c>
      <c r="H15" s="83">
        <v>42</v>
      </c>
      <c r="I15" s="83">
        <v>40.200000000000003</v>
      </c>
    </row>
    <row r="16" spans="1:9" s="76" customFormat="1" x14ac:dyDescent="0.35">
      <c r="A16" s="84" t="s">
        <v>420</v>
      </c>
      <c r="B16" s="85">
        <v>149292</v>
      </c>
      <c r="C16" s="85">
        <v>150860.79999999999</v>
      </c>
      <c r="D16" s="85">
        <v>152821.1</v>
      </c>
      <c r="E16" s="85">
        <v>156542.1</v>
      </c>
      <c r="F16" s="85">
        <v>157600.9</v>
      </c>
      <c r="G16" s="85">
        <v>168028.9</v>
      </c>
      <c r="H16" s="85">
        <v>182442.6</v>
      </c>
      <c r="I16" s="85">
        <v>186774</v>
      </c>
    </row>
    <row r="18" spans="1:1" x14ac:dyDescent="0.35">
      <c r="A18" s="82" t="s">
        <v>570</v>
      </c>
    </row>
  </sheetData>
  <mergeCells count="1">
    <mergeCell ref="B3:I3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123B72-9746-E04A-BB21-7B7FF459E09F}">
  <dimension ref="A1:D30"/>
  <sheetViews>
    <sheetView topLeftCell="D3" zoomScale="80" zoomScaleNormal="80" workbookViewId="0">
      <selection activeCell="D4" sqref="D4"/>
    </sheetView>
  </sheetViews>
  <sheetFormatPr defaultColWidth="11.453125" defaultRowHeight="14.5" x14ac:dyDescent="0.35"/>
  <cols>
    <col min="1" max="1" width="43.81640625" style="1" customWidth="1"/>
    <col min="2" max="16384" width="11.453125" style="1"/>
  </cols>
  <sheetData>
    <row r="1" spans="1:4" x14ac:dyDescent="0.35">
      <c r="A1" s="1" t="s">
        <v>422</v>
      </c>
    </row>
    <row r="3" spans="1:4" x14ac:dyDescent="0.35">
      <c r="D3" s="1" t="s">
        <v>584</v>
      </c>
    </row>
    <row r="5" spans="1:4" ht="15" thickBot="1" x14ac:dyDescent="0.4">
      <c r="A5" s="77" t="s">
        <v>423</v>
      </c>
      <c r="B5" s="78">
        <v>83.01</v>
      </c>
    </row>
    <row r="6" spans="1:4" ht="29.5" thickBot="1" x14ac:dyDescent="0.4">
      <c r="A6" s="77" t="s">
        <v>424</v>
      </c>
      <c r="B6" s="78">
        <v>111.28</v>
      </c>
    </row>
    <row r="7" spans="1:4" ht="15" thickBot="1" x14ac:dyDescent="0.4">
      <c r="A7" s="77" t="s">
        <v>425</v>
      </c>
      <c r="B7" s="78">
        <v>39.770000000000003</v>
      </c>
    </row>
    <row r="8" spans="1:4" ht="15" thickBot="1" x14ac:dyDescent="0.4">
      <c r="A8" s="77" t="s">
        <v>426</v>
      </c>
      <c r="B8" s="78">
        <v>65.44</v>
      </c>
    </row>
    <row r="9" spans="1:4" ht="15" thickBot="1" x14ac:dyDescent="0.4">
      <c r="A9" s="77" t="s">
        <v>427</v>
      </c>
      <c r="B9" s="78">
        <v>18.48</v>
      </c>
    </row>
    <row r="10" spans="1:4" ht="15" thickBot="1" x14ac:dyDescent="0.4">
      <c r="A10" s="77" t="s">
        <v>428</v>
      </c>
      <c r="B10" s="78">
        <v>45.42</v>
      </c>
    </row>
    <row r="11" spans="1:4" ht="29.5" thickBot="1" x14ac:dyDescent="0.4">
      <c r="A11" s="77" t="s">
        <v>429</v>
      </c>
      <c r="B11" s="78">
        <v>69.900000000000006</v>
      </c>
    </row>
    <row r="12" spans="1:4" ht="15" thickBot="1" x14ac:dyDescent="0.4">
      <c r="A12" s="77" t="s">
        <v>430</v>
      </c>
      <c r="B12" s="78">
        <v>23</v>
      </c>
    </row>
    <row r="13" spans="1:4" ht="15" thickBot="1" x14ac:dyDescent="0.4">
      <c r="A13" s="77" t="s">
        <v>431</v>
      </c>
      <c r="B13" s="78">
        <v>34.549999999999997</v>
      </c>
    </row>
    <row r="14" spans="1:4" ht="15" thickBot="1" x14ac:dyDescent="0.4">
      <c r="A14" s="77" t="s">
        <v>432</v>
      </c>
      <c r="B14" s="78">
        <v>3.71</v>
      </c>
    </row>
    <row r="15" spans="1:4" ht="15" thickBot="1" x14ac:dyDescent="0.4">
      <c r="A15" s="77" t="s">
        <v>433</v>
      </c>
      <c r="B15" s="78">
        <v>14.89</v>
      </c>
    </row>
    <row r="16" spans="1:4" ht="15" thickBot="1" x14ac:dyDescent="0.4">
      <c r="A16" s="77" t="s">
        <v>434</v>
      </c>
      <c r="B16" s="78">
        <v>3.05</v>
      </c>
    </row>
    <row r="17" spans="1:4" ht="15" thickBot="1" x14ac:dyDescent="0.4">
      <c r="A17" s="77" t="s">
        <v>435</v>
      </c>
      <c r="B17" s="78">
        <v>13.53</v>
      </c>
    </row>
    <row r="18" spans="1:4" ht="15" thickBot="1" x14ac:dyDescent="0.4">
      <c r="A18" s="77" t="s">
        <v>436</v>
      </c>
      <c r="B18" s="78">
        <v>6.59</v>
      </c>
      <c r="C18" s="223"/>
    </row>
    <row r="20" spans="1:4" x14ac:dyDescent="0.35">
      <c r="A20" s="79" t="s">
        <v>421</v>
      </c>
    </row>
    <row r="30" spans="1:4" x14ac:dyDescent="0.35">
      <c r="D30" s="1" t="s">
        <v>570</v>
      </c>
    </row>
  </sheetData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AC787-F4BD-D540-B7EF-779152CE8F7C}">
  <dimension ref="A2:G41"/>
  <sheetViews>
    <sheetView topLeftCell="C14" zoomScale="80" zoomScaleNormal="80" workbookViewId="0">
      <selection activeCell="C15" sqref="C15"/>
    </sheetView>
  </sheetViews>
  <sheetFormatPr defaultColWidth="25" defaultRowHeight="14.5" x14ac:dyDescent="0.35"/>
  <cols>
    <col min="1" max="16384" width="25" style="1"/>
  </cols>
  <sheetData>
    <row r="2" spans="1:7" ht="15" thickBot="1" x14ac:dyDescent="0.4"/>
    <row r="3" spans="1:7" ht="15" thickBot="1" x14ac:dyDescent="0.4">
      <c r="B3" s="260" t="s">
        <v>437</v>
      </c>
      <c r="C3" s="260"/>
      <c r="D3" s="260"/>
      <c r="E3" s="260"/>
      <c r="F3" s="260"/>
      <c r="G3" s="260"/>
    </row>
    <row r="4" spans="1:7" ht="15" thickBot="1" x14ac:dyDescent="0.4">
      <c r="B4" s="261" t="s">
        <v>438</v>
      </c>
      <c r="C4" s="261"/>
      <c r="D4" s="260" t="s">
        <v>439</v>
      </c>
      <c r="E4" s="260"/>
      <c r="F4" s="261" t="s">
        <v>440</v>
      </c>
      <c r="G4" s="261"/>
    </row>
    <row r="5" spans="1:7" ht="15" thickBot="1" x14ac:dyDescent="0.4">
      <c r="B5" s="73"/>
      <c r="C5" s="73"/>
      <c r="D5" s="63"/>
      <c r="E5" s="74"/>
      <c r="F5" s="73"/>
      <c r="G5" s="73"/>
    </row>
    <row r="6" spans="1:7" ht="15" thickBot="1" x14ac:dyDescent="0.4">
      <c r="B6" s="64" t="s">
        <v>438</v>
      </c>
      <c r="C6" s="64" t="s">
        <v>439</v>
      </c>
      <c r="D6" s="64" t="s">
        <v>440</v>
      </c>
      <c r="E6" s="75" t="s">
        <v>441</v>
      </c>
      <c r="F6" s="64" t="s">
        <v>442</v>
      </c>
      <c r="G6" s="64" t="s">
        <v>102</v>
      </c>
    </row>
    <row r="7" spans="1:7" x14ac:dyDescent="0.35">
      <c r="A7" s="76"/>
      <c r="B7" s="76">
        <v>2024</v>
      </c>
      <c r="C7" s="76">
        <v>2024</v>
      </c>
      <c r="D7" s="76">
        <v>2024</v>
      </c>
      <c r="E7" s="76">
        <v>2024</v>
      </c>
      <c r="F7" s="76">
        <v>2024</v>
      </c>
      <c r="G7" s="76">
        <v>2024</v>
      </c>
    </row>
    <row r="8" spans="1:7" ht="15" thickBot="1" x14ac:dyDescent="0.4">
      <c r="A8" s="65" t="s">
        <v>443</v>
      </c>
      <c r="B8" s="66">
        <v>2972.58</v>
      </c>
      <c r="C8" s="66">
        <v>3032.4</v>
      </c>
      <c r="D8" s="66">
        <v>2999.17</v>
      </c>
      <c r="E8" s="66">
        <v>2198.61</v>
      </c>
      <c r="F8" s="66">
        <v>2321.25</v>
      </c>
      <c r="G8" s="66">
        <v>2755.09</v>
      </c>
    </row>
    <row r="9" spans="1:7" ht="29.5" thickBot="1" x14ac:dyDescent="0.4">
      <c r="A9" s="67" t="s">
        <v>444</v>
      </c>
      <c r="B9" s="68">
        <v>510.53</v>
      </c>
      <c r="C9" s="69">
        <v>528.20000000000005</v>
      </c>
      <c r="D9" s="68">
        <v>535.82000000000005</v>
      </c>
      <c r="E9" s="69">
        <v>557.77</v>
      </c>
      <c r="F9" s="68">
        <v>544.36</v>
      </c>
      <c r="G9" s="69">
        <v>532.85</v>
      </c>
    </row>
    <row r="10" spans="1:7" ht="15" thickBot="1" x14ac:dyDescent="0.4">
      <c r="A10" s="70" t="s">
        <v>445</v>
      </c>
      <c r="B10" s="68">
        <v>2462.0500000000002</v>
      </c>
      <c r="C10" s="69">
        <v>2504.1999999999998</v>
      </c>
      <c r="D10" s="68">
        <v>2463.35</v>
      </c>
      <c r="E10" s="69">
        <v>1640.84</v>
      </c>
      <c r="F10" s="68">
        <v>1776.89</v>
      </c>
      <c r="G10" s="69">
        <v>2222.23</v>
      </c>
    </row>
    <row r="14" spans="1:7" x14ac:dyDescent="0.35">
      <c r="C14" s="1" t="s">
        <v>585</v>
      </c>
    </row>
    <row r="39" spans="3:4" x14ac:dyDescent="0.35">
      <c r="D39" s="1" t="s">
        <v>446</v>
      </c>
    </row>
    <row r="41" spans="3:4" x14ac:dyDescent="0.35">
      <c r="C41" s="1" t="s">
        <v>570</v>
      </c>
    </row>
  </sheetData>
  <mergeCells count="4">
    <mergeCell ref="B3:G3"/>
    <mergeCell ref="B4:C4"/>
    <mergeCell ref="D4:E4"/>
    <mergeCell ref="F4:G4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5F199-CEFA-4B49-BA23-8717EE389E05}">
  <dimension ref="A2:M50"/>
  <sheetViews>
    <sheetView topLeftCell="A17" zoomScale="80" zoomScaleNormal="80" workbookViewId="0">
      <selection activeCell="A18" sqref="A18"/>
    </sheetView>
  </sheetViews>
  <sheetFormatPr defaultColWidth="25" defaultRowHeight="14.5" x14ac:dyDescent="0.35"/>
  <cols>
    <col min="1" max="16384" width="25" style="56"/>
  </cols>
  <sheetData>
    <row r="2" spans="1:13" s="1" customFormat="1" ht="15" thickBot="1" x14ac:dyDescent="0.4"/>
    <row r="3" spans="1:13" s="1" customFormat="1" ht="15" thickBot="1" x14ac:dyDescent="0.4">
      <c r="B3" s="260" t="s">
        <v>437</v>
      </c>
      <c r="C3" s="260"/>
      <c r="D3" s="260"/>
      <c r="E3" s="260"/>
      <c r="F3" s="260"/>
      <c r="G3" s="260"/>
      <c r="H3" s="260"/>
      <c r="I3" s="260"/>
      <c r="J3" s="260"/>
      <c r="K3" s="260"/>
      <c r="L3" s="262" t="s">
        <v>102</v>
      </c>
      <c r="M3" s="262"/>
    </row>
    <row r="4" spans="1:13" s="1" customFormat="1" ht="15" thickBot="1" x14ac:dyDescent="0.4">
      <c r="B4" s="261" t="s">
        <v>438</v>
      </c>
      <c r="C4" s="261"/>
      <c r="D4" s="260" t="s">
        <v>439</v>
      </c>
      <c r="E4" s="260"/>
      <c r="F4" s="261" t="s">
        <v>440</v>
      </c>
      <c r="G4" s="261"/>
      <c r="H4" s="260" t="s">
        <v>441</v>
      </c>
      <c r="I4" s="260"/>
      <c r="J4" s="261" t="s">
        <v>442</v>
      </c>
      <c r="K4" s="261"/>
      <c r="L4" s="263"/>
      <c r="M4" s="263"/>
    </row>
    <row r="5" spans="1:13" s="1" customFormat="1" ht="15" thickBot="1" x14ac:dyDescent="0.4">
      <c r="B5" s="64">
        <v>2023</v>
      </c>
      <c r="C5" s="64">
        <v>2024</v>
      </c>
      <c r="D5" s="64">
        <v>2023</v>
      </c>
      <c r="E5" s="64">
        <v>2024</v>
      </c>
      <c r="F5" s="64">
        <v>2023</v>
      </c>
      <c r="G5" s="64">
        <v>2024</v>
      </c>
      <c r="H5" s="64">
        <v>2023</v>
      </c>
      <c r="I5" s="64">
        <v>2024</v>
      </c>
      <c r="J5" s="64">
        <v>2023</v>
      </c>
      <c r="K5" s="64">
        <v>2024</v>
      </c>
      <c r="L5" s="64">
        <v>2023</v>
      </c>
      <c r="M5" s="64">
        <v>2024</v>
      </c>
    </row>
    <row r="6" spans="1:13" s="1" customFormat="1" ht="15" thickBot="1" x14ac:dyDescent="0.4">
      <c r="A6" s="65" t="s">
        <v>443</v>
      </c>
      <c r="B6" s="66">
        <v>2979.07</v>
      </c>
      <c r="C6" s="66">
        <v>2972.58</v>
      </c>
      <c r="D6" s="66">
        <v>2969.36</v>
      </c>
      <c r="E6" s="66">
        <v>3032.4</v>
      </c>
      <c r="F6" s="66">
        <v>2963.72</v>
      </c>
      <c r="G6" s="66">
        <v>2999.17</v>
      </c>
      <c r="H6" s="66">
        <v>2203.27</v>
      </c>
      <c r="I6" s="66">
        <v>2198.61</v>
      </c>
      <c r="J6" s="66">
        <v>2320.91</v>
      </c>
      <c r="K6" s="66">
        <v>2321.25</v>
      </c>
      <c r="L6" s="66">
        <v>2738.07</v>
      </c>
      <c r="M6" s="66">
        <v>2755.09</v>
      </c>
    </row>
    <row r="7" spans="1:13" s="1" customFormat="1" ht="29.5" thickBot="1" x14ac:dyDescent="0.4">
      <c r="A7" s="67" t="s">
        <v>444</v>
      </c>
      <c r="B7" s="68">
        <v>505.28</v>
      </c>
      <c r="C7" s="68">
        <v>510.53</v>
      </c>
      <c r="D7" s="69">
        <v>518.03</v>
      </c>
      <c r="E7" s="69">
        <v>528.20000000000005</v>
      </c>
      <c r="F7" s="68">
        <v>528.1</v>
      </c>
      <c r="G7" s="68">
        <v>535.82000000000005</v>
      </c>
      <c r="H7" s="69">
        <v>550.87</v>
      </c>
      <c r="I7" s="69">
        <v>557.77</v>
      </c>
      <c r="J7" s="68">
        <v>542.25</v>
      </c>
      <c r="K7" s="68">
        <v>544.36</v>
      </c>
      <c r="L7" s="69">
        <v>526.12</v>
      </c>
      <c r="M7" s="69">
        <v>532.85</v>
      </c>
    </row>
    <row r="8" spans="1:13" s="1" customFormat="1" ht="15" thickBot="1" x14ac:dyDescent="0.4">
      <c r="A8" s="70" t="s">
        <v>445</v>
      </c>
      <c r="B8" s="68">
        <v>2473.8000000000002</v>
      </c>
      <c r="C8" s="68">
        <v>2462.0500000000002</v>
      </c>
      <c r="D8" s="69">
        <v>2451.3200000000002</v>
      </c>
      <c r="E8" s="69">
        <v>2504.1999999999998</v>
      </c>
      <c r="F8" s="68">
        <v>2435.62</v>
      </c>
      <c r="G8" s="68">
        <v>2463.35</v>
      </c>
      <c r="H8" s="69">
        <v>1652.4</v>
      </c>
      <c r="I8" s="69">
        <v>1640.84</v>
      </c>
      <c r="J8" s="68">
        <v>1778.66</v>
      </c>
      <c r="K8" s="68">
        <v>1776.89</v>
      </c>
      <c r="L8" s="69">
        <v>2211.9499999999998</v>
      </c>
      <c r="M8" s="69">
        <v>2222.23</v>
      </c>
    </row>
    <row r="10" spans="1:13" x14ac:dyDescent="0.35">
      <c r="B10" s="71" t="s">
        <v>447</v>
      </c>
    </row>
    <row r="11" spans="1:13" x14ac:dyDescent="0.35">
      <c r="B11" s="56" t="s">
        <v>438</v>
      </c>
      <c r="C11" s="56" t="s">
        <v>439</v>
      </c>
      <c r="D11" s="56" t="s">
        <v>440</v>
      </c>
      <c r="E11" s="56" t="s">
        <v>441</v>
      </c>
      <c r="F11" s="56" t="s">
        <v>442</v>
      </c>
      <c r="G11" s="56" t="s">
        <v>102</v>
      </c>
    </row>
    <row r="12" spans="1:13" ht="15" thickBot="1" x14ac:dyDescent="0.4">
      <c r="A12" s="65" t="s">
        <v>443</v>
      </c>
      <c r="B12" s="72">
        <f>(C6-B6)/B6*100</f>
        <v>-0.2178532226500296</v>
      </c>
      <c r="C12" s="72">
        <f>(E6-D6)/D6*100</f>
        <v>2.123016407576042</v>
      </c>
      <c r="D12" s="72">
        <f>(G6-F6)/F6*100</f>
        <v>1.196131888302548</v>
      </c>
      <c r="E12" s="72">
        <f>(I6-H6)/H6*100</f>
        <v>-0.21150381024567366</v>
      </c>
      <c r="F12" s="72">
        <f>(K6-J6)/J6*100</f>
        <v>1.4649426302620333E-2</v>
      </c>
      <c r="G12" s="72">
        <f>(M6-L6)/L6*100</f>
        <v>0.62160572958324589</v>
      </c>
    </row>
    <row r="13" spans="1:13" ht="29.5" thickBot="1" x14ac:dyDescent="0.4">
      <c r="A13" s="67" t="s">
        <v>444</v>
      </c>
      <c r="B13" s="72">
        <f>(C7-B7)/B7*100</f>
        <v>1.0390278657378089</v>
      </c>
      <c r="C13" s="72">
        <f t="shared" ref="C13:C14" si="0">(E7-D7)/D7*100</f>
        <v>1.9632067640870359</v>
      </c>
      <c r="D13" s="72">
        <f t="shared" ref="D13:D14" si="1">(G7-F7)/F7*100</f>
        <v>1.4618443476614329</v>
      </c>
      <c r="E13" s="72">
        <f t="shared" ref="E13:E14" si="2">(I7-H7)/H7*100</f>
        <v>1.2525641258373077</v>
      </c>
      <c r="F13" s="72">
        <f t="shared" ref="F13:F14" si="3">(K7-J7)/J7*100</f>
        <v>0.38911940986630034</v>
      </c>
      <c r="G13" s="72">
        <f t="shared" ref="G13:G14" si="4">(M7-L7)/L7*100</f>
        <v>1.2791758534174749</v>
      </c>
    </row>
    <row r="14" spans="1:13" ht="15" thickBot="1" x14ac:dyDescent="0.4">
      <c r="A14" s="70" t="s">
        <v>445</v>
      </c>
      <c r="B14" s="72">
        <f t="shared" ref="B14" si="5">(C8-B8)/B8*100</f>
        <v>-0.47497776699814048</v>
      </c>
      <c r="C14" s="72">
        <f t="shared" si="0"/>
        <v>2.1572050976616537</v>
      </c>
      <c r="D14" s="72">
        <f t="shared" si="1"/>
        <v>1.1385191450226233</v>
      </c>
      <c r="E14" s="72">
        <f t="shared" si="2"/>
        <v>-0.6995884773662655</v>
      </c>
      <c r="F14" s="72">
        <f t="shared" si="3"/>
        <v>-9.9513116615878333E-2</v>
      </c>
      <c r="G14" s="72">
        <f t="shared" si="4"/>
        <v>0.46474829901219294</v>
      </c>
    </row>
    <row r="17" spans="1:1" x14ac:dyDescent="0.35">
      <c r="A17" s="56" t="s">
        <v>586</v>
      </c>
    </row>
    <row r="50" spans="1:1" x14ac:dyDescent="0.35">
      <c r="A50" s="56" t="s">
        <v>570</v>
      </c>
    </row>
  </sheetData>
  <mergeCells count="7">
    <mergeCell ref="B3:K3"/>
    <mergeCell ref="L3:M4"/>
    <mergeCell ref="B4:C4"/>
    <mergeCell ref="D4:E4"/>
    <mergeCell ref="F4:G4"/>
    <mergeCell ref="H4:I4"/>
    <mergeCell ref="J4:K4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D5E7A-81DA-A548-A42D-4829F29AF4F2}">
  <dimension ref="A1:T51"/>
  <sheetViews>
    <sheetView topLeftCell="A27" zoomScale="80" zoomScaleNormal="80" workbookViewId="0">
      <selection activeCell="A28" sqref="A28"/>
    </sheetView>
  </sheetViews>
  <sheetFormatPr defaultColWidth="25" defaultRowHeight="14.5" x14ac:dyDescent="0.35"/>
  <cols>
    <col min="1" max="1" width="25" style="56"/>
    <col min="2" max="20" width="7.453125" style="56" bestFit="1" customWidth="1"/>
    <col min="21" max="16384" width="25" style="56"/>
  </cols>
  <sheetData>
    <row r="1" spans="1:20" x14ac:dyDescent="0.35">
      <c r="A1" s="55" t="s">
        <v>448</v>
      </c>
    </row>
    <row r="2" spans="1:20" x14ac:dyDescent="0.35">
      <c r="A2" s="57" t="s">
        <v>449</v>
      </c>
    </row>
    <row r="3" spans="1:20" x14ac:dyDescent="0.35">
      <c r="A3" s="57" t="s">
        <v>450</v>
      </c>
    </row>
    <row r="4" spans="1:20" x14ac:dyDescent="0.35">
      <c r="A4" s="57" t="s">
        <v>451</v>
      </c>
    </row>
    <row r="5" spans="1:20" x14ac:dyDescent="0.35">
      <c r="A5" s="57" t="s">
        <v>452</v>
      </c>
    </row>
    <row r="6" spans="1:20" x14ac:dyDescent="0.35">
      <c r="A6" s="58" t="s">
        <v>453</v>
      </c>
    </row>
    <row r="7" spans="1:20" x14ac:dyDescent="0.35">
      <c r="A7" s="58"/>
      <c r="B7" s="59" t="s">
        <v>454</v>
      </c>
      <c r="C7" s="59" t="s">
        <v>455</v>
      </c>
      <c r="D7" s="59" t="s">
        <v>456</v>
      </c>
      <c r="E7" s="59" t="s">
        <v>457</v>
      </c>
      <c r="F7" s="59" t="s">
        <v>458</v>
      </c>
      <c r="G7" s="59" t="s">
        <v>459</v>
      </c>
      <c r="H7" s="59" t="s">
        <v>460</v>
      </c>
      <c r="I7" s="59" t="s">
        <v>461</v>
      </c>
      <c r="J7" s="59" t="s">
        <v>462</v>
      </c>
      <c r="K7" s="59" t="s">
        <v>463</v>
      </c>
      <c r="L7" s="59" t="s">
        <v>464</v>
      </c>
      <c r="M7" s="59" t="s">
        <v>465</v>
      </c>
      <c r="N7" s="59" t="s">
        <v>466</v>
      </c>
      <c r="O7" s="59" t="s">
        <v>467</v>
      </c>
      <c r="P7" s="59" t="s">
        <v>468</v>
      </c>
      <c r="Q7" s="59" t="s">
        <v>469</v>
      </c>
      <c r="R7" s="59" t="s">
        <v>470</v>
      </c>
      <c r="S7" s="59" t="s">
        <v>471</v>
      </c>
      <c r="T7" s="59" t="s">
        <v>472</v>
      </c>
    </row>
    <row r="8" spans="1:20" ht="58" x14ac:dyDescent="0.35">
      <c r="A8" s="59" t="s">
        <v>473</v>
      </c>
      <c r="B8" s="60">
        <v>109.9</v>
      </c>
      <c r="C8" s="60">
        <v>108.3</v>
      </c>
      <c r="D8" s="60">
        <v>121.7</v>
      </c>
      <c r="E8" s="60">
        <v>112.3</v>
      </c>
      <c r="F8" s="60">
        <v>122.6</v>
      </c>
      <c r="G8" s="60">
        <v>115.7</v>
      </c>
      <c r="H8" s="60">
        <v>120.9</v>
      </c>
      <c r="I8" s="60">
        <v>84.1</v>
      </c>
      <c r="J8" s="60">
        <v>110.2</v>
      </c>
      <c r="K8" s="60">
        <v>118</v>
      </c>
      <c r="L8" s="60">
        <v>111.5</v>
      </c>
      <c r="M8" s="60">
        <v>111.1</v>
      </c>
      <c r="N8" s="60">
        <v>111.1</v>
      </c>
      <c r="O8" s="60">
        <v>105.5</v>
      </c>
      <c r="P8" s="60">
        <v>122.6</v>
      </c>
      <c r="Q8" s="60">
        <v>113.6</v>
      </c>
      <c r="R8" s="60">
        <v>118.8</v>
      </c>
      <c r="S8" s="60">
        <v>117.3</v>
      </c>
      <c r="T8" s="60">
        <v>122.8</v>
      </c>
    </row>
    <row r="9" spans="1:20" ht="29" x14ac:dyDescent="0.35">
      <c r="A9" s="59" t="s">
        <v>474</v>
      </c>
      <c r="B9" s="60">
        <v>118.9</v>
      </c>
      <c r="C9" s="60">
        <v>120</v>
      </c>
      <c r="D9" s="60">
        <v>130.1</v>
      </c>
      <c r="E9" s="60">
        <v>126.8</v>
      </c>
      <c r="F9" s="60">
        <v>128.6</v>
      </c>
      <c r="G9" s="60">
        <v>123.3</v>
      </c>
      <c r="H9" s="60">
        <v>138.6</v>
      </c>
      <c r="I9" s="60">
        <v>108.1</v>
      </c>
      <c r="J9" s="60">
        <v>132.19999999999999</v>
      </c>
      <c r="K9" s="60">
        <v>134.5</v>
      </c>
      <c r="L9" s="60">
        <v>126.9</v>
      </c>
      <c r="M9" s="60">
        <v>122.5</v>
      </c>
      <c r="N9" s="60">
        <v>128.19999999999999</v>
      </c>
      <c r="O9" s="60">
        <v>121.8</v>
      </c>
      <c r="P9" s="60">
        <v>132.1</v>
      </c>
      <c r="Q9" s="60">
        <v>133.19999999999999</v>
      </c>
      <c r="R9" s="60">
        <v>129.5</v>
      </c>
      <c r="S9" s="60">
        <v>127.8</v>
      </c>
      <c r="T9" s="60">
        <v>141.30000000000001</v>
      </c>
    </row>
    <row r="10" spans="1:20" ht="29" x14ac:dyDescent="0.35">
      <c r="A10" s="61" t="s">
        <v>475</v>
      </c>
      <c r="B10" s="60">
        <v>101.9</v>
      </c>
      <c r="C10" s="60">
        <v>121.7</v>
      </c>
      <c r="D10" s="60">
        <v>169.1</v>
      </c>
      <c r="E10" s="60">
        <v>155.6</v>
      </c>
      <c r="F10" s="60">
        <v>206.4</v>
      </c>
      <c r="G10" s="60">
        <v>187.7</v>
      </c>
      <c r="H10" s="60">
        <v>224.5</v>
      </c>
      <c r="I10" s="60">
        <v>204.6</v>
      </c>
      <c r="J10" s="60">
        <v>232.1</v>
      </c>
      <c r="K10" s="60">
        <v>169.1</v>
      </c>
      <c r="L10" s="60">
        <v>140.80000000000001</v>
      </c>
      <c r="M10" s="60">
        <v>146.9</v>
      </c>
      <c r="N10" s="60">
        <v>101.5</v>
      </c>
      <c r="O10" s="60">
        <v>120.3</v>
      </c>
      <c r="P10" s="60">
        <v>172.6</v>
      </c>
      <c r="Q10" s="60">
        <v>158.80000000000001</v>
      </c>
      <c r="R10" s="60">
        <v>213.3</v>
      </c>
      <c r="S10" s="60">
        <v>200.5</v>
      </c>
      <c r="T10" s="60">
        <v>232.5</v>
      </c>
    </row>
    <row r="11" spans="1:20" ht="29" x14ac:dyDescent="0.35">
      <c r="A11" s="61" t="s">
        <v>476</v>
      </c>
      <c r="B11" s="60">
        <v>133.9</v>
      </c>
      <c r="C11" s="60">
        <v>96.2</v>
      </c>
      <c r="D11" s="60">
        <v>104</v>
      </c>
      <c r="E11" s="60">
        <v>111</v>
      </c>
      <c r="F11" s="60">
        <v>110.8</v>
      </c>
      <c r="G11" s="60">
        <v>117.4</v>
      </c>
      <c r="H11" s="60">
        <v>121.7</v>
      </c>
      <c r="I11" s="60">
        <v>83.4</v>
      </c>
      <c r="J11" s="60">
        <v>110.1</v>
      </c>
      <c r="K11" s="60">
        <v>105.7</v>
      </c>
      <c r="L11" s="60">
        <v>115.3</v>
      </c>
      <c r="M11" s="60">
        <v>152.1</v>
      </c>
      <c r="N11" s="60">
        <v>148</v>
      </c>
      <c r="O11" s="60">
        <v>100.1</v>
      </c>
      <c r="P11" s="60">
        <v>106.4</v>
      </c>
      <c r="Q11" s="60">
        <v>111.9</v>
      </c>
      <c r="R11" s="60">
        <v>114.1</v>
      </c>
      <c r="S11" s="60">
        <v>124.5</v>
      </c>
      <c r="T11" s="60">
        <v>127.7</v>
      </c>
    </row>
    <row r="12" spans="1:20" ht="72.5" x14ac:dyDescent="0.35">
      <c r="A12" s="61" t="s">
        <v>477</v>
      </c>
      <c r="B12" s="60">
        <v>130.1</v>
      </c>
      <c r="C12" s="60">
        <v>201.4</v>
      </c>
      <c r="D12" s="60">
        <v>241.2</v>
      </c>
      <c r="E12" s="60">
        <v>260.2</v>
      </c>
      <c r="F12" s="60">
        <v>312.89999999999998</v>
      </c>
      <c r="G12" s="60">
        <v>398.4</v>
      </c>
      <c r="H12" s="60">
        <v>447.6</v>
      </c>
      <c r="I12" s="60">
        <v>433.7</v>
      </c>
      <c r="J12" s="60">
        <v>359</v>
      </c>
      <c r="K12" s="60">
        <v>295.60000000000002</v>
      </c>
      <c r="L12" s="60">
        <v>239.1</v>
      </c>
      <c r="M12" s="60">
        <v>280.60000000000002</v>
      </c>
      <c r="N12" s="60">
        <v>144.9</v>
      </c>
      <c r="O12" s="60">
        <v>208.9</v>
      </c>
      <c r="P12" s="60">
        <v>283.10000000000002</v>
      </c>
      <c r="Q12" s="60">
        <v>301.89999999999998</v>
      </c>
      <c r="R12" s="60">
        <v>332.1</v>
      </c>
      <c r="S12" s="60">
        <v>416.3</v>
      </c>
      <c r="T12" s="60">
        <v>450.2</v>
      </c>
    </row>
    <row r="19" spans="1:20" x14ac:dyDescent="0.35">
      <c r="B19" s="59" t="s">
        <v>454</v>
      </c>
      <c r="C19" s="59" t="s">
        <v>455</v>
      </c>
      <c r="D19" s="59" t="s">
        <v>456</v>
      </c>
      <c r="E19" s="59" t="s">
        <v>457</v>
      </c>
      <c r="F19" s="59" t="s">
        <v>458</v>
      </c>
      <c r="G19" s="59" t="s">
        <v>459</v>
      </c>
      <c r="H19" s="59" t="s">
        <v>460</v>
      </c>
      <c r="I19" s="59" t="s">
        <v>461</v>
      </c>
      <c r="J19" s="59" t="s">
        <v>462</v>
      </c>
      <c r="K19" s="59" t="s">
        <v>463</v>
      </c>
      <c r="L19" s="59" t="s">
        <v>464</v>
      </c>
      <c r="M19" s="59" t="s">
        <v>465</v>
      </c>
      <c r="N19" s="59" t="s">
        <v>466</v>
      </c>
      <c r="O19" s="59" t="s">
        <v>467</v>
      </c>
      <c r="P19" s="59" t="s">
        <v>468</v>
      </c>
      <c r="Q19" s="59" t="s">
        <v>469</v>
      </c>
      <c r="R19" s="59" t="s">
        <v>470</v>
      </c>
      <c r="S19" s="59" t="s">
        <v>471</v>
      </c>
      <c r="T19" s="59" t="s">
        <v>472</v>
      </c>
    </row>
    <row r="20" spans="1:20" ht="29" x14ac:dyDescent="0.35">
      <c r="A20" s="62" t="s">
        <v>478</v>
      </c>
      <c r="B20" s="60">
        <v>101.9</v>
      </c>
      <c r="C20" s="60">
        <v>121.7</v>
      </c>
      <c r="D20" s="60">
        <v>169.1</v>
      </c>
      <c r="E20" s="60">
        <v>155.6</v>
      </c>
      <c r="F20" s="60">
        <v>206.4</v>
      </c>
      <c r="G20" s="60">
        <v>187.7</v>
      </c>
      <c r="H20" s="60">
        <v>224.5</v>
      </c>
      <c r="I20" s="60">
        <v>204.6</v>
      </c>
      <c r="J20" s="60">
        <v>232.1</v>
      </c>
      <c r="K20" s="60">
        <v>169.1</v>
      </c>
      <c r="L20" s="60">
        <v>140.80000000000001</v>
      </c>
      <c r="M20" s="60">
        <v>146.9</v>
      </c>
      <c r="N20" s="60">
        <v>101.5</v>
      </c>
      <c r="O20" s="60">
        <v>120.3</v>
      </c>
      <c r="P20" s="60">
        <v>172.6</v>
      </c>
      <c r="Q20" s="60">
        <v>158.80000000000001</v>
      </c>
      <c r="R20" s="60">
        <v>213.3</v>
      </c>
      <c r="S20" s="60">
        <v>200.5</v>
      </c>
      <c r="T20" s="60">
        <v>232.5</v>
      </c>
    </row>
    <row r="21" spans="1:20" ht="29" x14ac:dyDescent="0.35">
      <c r="A21" s="62" t="s">
        <v>479</v>
      </c>
      <c r="B21" s="60">
        <v>133.9</v>
      </c>
      <c r="C21" s="60">
        <v>96.2</v>
      </c>
      <c r="D21" s="60">
        <v>104</v>
      </c>
      <c r="E21" s="60">
        <v>111</v>
      </c>
      <c r="F21" s="60">
        <v>110.8</v>
      </c>
      <c r="G21" s="60">
        <v>117.4</v>
      </c>
      <c r="H21" s="60">
        <v>121.7</v>
      </c>
      <c r="I21" s="60">
        <v>83.4</v>
      </c>
      <c r="J21" s="60">
        <v>110.1</v>
      </c>
      <c r="K21" s="60">
        <v>105.7</v>
      </c>
      <c r="L21" s="60">
        <v>115.3</v>
      </c>
      <c r="M21" s="60">
        <v>152.1</v>
      </c>
      <c r="N21" s="60">
        <v>148</v>
      </c>
      <c r="O21" s="60">
        <v>100.1</v>
      </c>
      <c r="P21" s="60">
        <v>106.4</v>
      </c>
      <c r="Q21" s="60">
        <v>111.9</v>
      </c>
      <c r="R21" s="60">
        <v>114.1</v>
      </c>
      <c r="S21" s="60">
        <v>124.5</v>
      </c>
      <c r="T21" s="60">
        <v>127.7</v>
      </c>
    </row>
    <row r="22" spans="1:20" ht="72.5" x14ac:dyDescent="0.35">
      <c r="A22" s="62" t="s">
        <v>480</v>
      </c>
      <c r="B22" s="60">
        <v>130.1</v>
      </c>
      <c r="C22" s="60">
        <v>201.4</v>
      </c>
      <c r="D22" s="60">
        <v>241.2</v>
      </c>
      <c r="E22" s="60">
        <v>260.2</v>
      </c>
      <c r="F22" s="60">
        <v>312.89999999999998</v>
      </c>
      <c r="G22" s="60">
        <v>398.4</v>
      </c>
      <c r="H22" s="60">
        <v>447.6</v>
      </c>
      <c r="I22" s="60">
        <v>433.7</v>
      </c>
      <c r="J22" s="60">
        <v>359</v>
      </c>
      <c r="K22" s="60">
        <v>295.60000000000002</v>
      </c>
      <c r="L22" s="60">
        <v>239.1</v>
      </c>
      <c r="M22" s="60">
        <v>280.60000000000002</v>
      </c>
      <c r="N22" s="60">
        <v>144.9</v>
      </c>
      <c r="O22" s="60">
        <v>208.9</v>
      </c>
      <c r="P22" s="60">
        <v>283.10000000000002</v>
      </c>
      <c r="Q22" s="60">
        <v>301.89999999999998</v>
      </c>
      <c r="R22" s="60">
        <v>332.1</v>
      </c>
      <c r="S22" s="60">
        <v>416.3</v>
      </c>
      <c r="T22" s="60">
        <v>450.2</v>
      </c>
    </row>
    <row r="27" spans="1:20" x14ac:dyDescent="0.35">
      <c r="A27" s="56" t="s">
        <v>587</v>
      </c>
    </row>
    <row r="51" spans="1:1" x14ac:dyDescent="0.35">
      <c r="A51" s="56" t="s">
        <v>570</v>
      </c>
    </row>
  </sheetData>
  <pageMargins left="0.7" right="0.7" top="0.75" bottom="0.75" header="0.3" footer="0.3"/>
  <drawing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B184D-89A3-DA41-A09E-AB3549FCAD08}">
  <dimension ref="A1:L31"/>
  <sheetViews>
    <sheetView zoomScale="80" zoomScaleNormal="80" workbookViewId="0">
      <selection activeCell="A2" sqref="A2"/>
    </sheetView>
  </sheetViews>
  <sheetFormatPr defaultColWidth="9.1796875" defaultRowHeight="14.5" x14ac:dyDescent="0.35"/>
  <cols>
    <col min="1" max="1" width="35" style="36" customWidth="1"/>
    <col min="2" max="2" width="11.1796875" style="43" customWidth="1"/>
    <col min="3" max="3" width="9.26953125" style="36" customWidth="1"/>
    <col min="4" max="4" width="9.1796875" style="36"/>
    <col min="5" max="5" width="1.453125" style="36" customWidth="1"/>
    <col min="6" max="16384" width="9.1796875" style="36"/>
  </cols>
  <sheetData>
    <row r="1" spans="1:12" x14ac:dyDescent="0.35">
      <c r="A1" s="36" t="s">
        <v>563</v>
      </c>
      <c r="B1" s="36"/>
    </row>
    <row r="2" spans="1:12" x14ac:dyDescent="0.35">
      <c r="A2" s="37"/>
      <c r="B2" s="37"/>
      <c r="C2" s="37"/>
      <c r="D2" s="37"/>
      <c r="E2" s="37"/>
      <c r="F2" s="37"/>
    </row>
    <row r="3" spans="1:12" x14ac:dyDescent="0.35">
      <c r="A3" s="38" t="s">
        <v>391</v>
      </c>
      <c r="B3" s="39"/>
      <c r="C3" s="38"/>
      <c r="D3" s="38"/>
      <c r="E3" s="38"/>
      <c r="F3" s="40" t="s">
        <v>481</v>
      </c>
    </row>
    <row r="4" spans="1:12" s="43" customFormat="1" x14ac:dyDescent="0.35">
      <c r="A4" s="41"/>
      <c r="B4" s="41"/>
      <c r="C4" s="42">
        <v>2023</v>
      </c>
      <c r="D4" s="42">
        <v>2024</v>
      </c>
      <c r="E4" s="42"/>
      <c r="F4" s="42" t="s">
        <v>482</v>
      </c>
    </row>
    <row r="5" spans="1:12" s="43" customFormat="1" x14ac:dyDescent="0.35"/>
    <row r="6" spans="1:12" ht="12.75" customHeight="1" x14ac:dyDescent="0.35">
      <c r="B6" s="36"/>
      <c r="C6" s="264" t="s">
        <v>483</v>
      </c>
      <c r="D6" s="264"/>
      <c r="H6" s="45"/>
    </row>
    <row r="7" spans="1:12" x14ac:dyDescent="0.35">
      <c r="C7" s="46"/>
      <c r="D7" s="46"/>
    </row>
    <row r="8" spans="1:12" ht="16.5" x14ac:dyDescent="0.35">
      <c r="A8" s="36" t="s">
        <v>593</v>
      </c>
      <c r="B8" s="43" t="s">
        <v>484</v>
      </c>
      <c r="C8" s="46">
        <v>112063</v>
      </c>
      <c r="D8" s="46">
        <v>115144</v>
      </c>
      <c r="F8" s="47">
        <f>D8/C8*100-100</f>
        <v>2.7493463498210957</v>
      </c>
      <c r="H8" s="46"/>
      <c r="I8" s="46"/>
    </row>
    <row r="9" spans="1:12" ht="13" customHeight="1" x14ac:dyDescent="0.35">
      <c r="C9" s="46"/>
      <c r="D9" s="46"/>
      <c r="F9" s="47"/>
      <c r="K9" s="48"/>
      <c r="L9" s="48"/>
    </row>
    <row r="10" spans="1:12" ht="13" customHeight="1" x14ac:dyDescent="0.35">
      <c r="A10" s="36" t="s">
        <v>485</v>
      </c>
      <c r="B10" s="43" t="s">
        <v>486</v>
      </c>
      <c r="C10" s="46">
        <v>63973.662214000004</v>
      </c>
      <c r="D10" s="46">
        <v>67244.885966000002</v>
      </c>
      <c r="F10" s="47">
        <f t="shared" ref="F10:F15" si="0">D10/C10*100-100</f>
        <v>5.113391415763175</v>
      </c>
      <c r="H10" s="22"/>
      <c r="I10" s="22"/>
    </row>
    <row r="11" spans="1:12" ht="13" customHeight="1" x14ac:dyDescent="0.35">
      <c r="A11" s="36" t="s">
        <v>487</v>
      </c>
      <c r="C11" s="49">
        <v>10.807478699242544</v>
      </c>
      <c r="D11" s="49">
        <v>11.823368611334844</v>
      </c>
      <c r="F11" s="47">
        <f>D11-C11</f>
        <v>1.0158899120923</v>
      </c>
      <c r="H11" s="15"/>
      <c r="I11" s="15"/>
    </row>
    <row r="12" spans="1:12" ht="13" customHeight="1" x14ac:dyDescent="0.35">
      <c r="A12" s="36" t="s">
        <v>488</v>
      </c>
      <c r="B12" s="43" t="s">
        <v>489</v>
      </c>
      <c r="C12" s="46">
        <v>62992.659658999997</v>
      </c>
      <c r="D12" s="46">
        <v>68487.606909829919</v>
      </c>
      <c r="F12" s="47">
        <f t="shared" si="0"/>
        <v>8.7231548573688968</v>
      </c>
      <c r="H12" s="15"/>
      <c r="I12" s="15"/>
      <c r="K12" s="48"/>
      <c r="L12" s="48"/>
    </row>
    <row r="13" spans="1:12" ht="13" customHeight="1" x14ac:dyDescent="0.35">
      <c r="A13" s="36" t="s">
        <v>490</v>
      </c>
      <c r="C13" s="49">
        <v>10.063533059277544</v>
      </c>
      <c r="D13" s="49">
        <v>10.984226768150823</v>
      </c>
      <c r="F13" s="47">
        <f>D13-C13</f>
        <v>0.92069370887327828</v>
      </c>
    </row>
    <row r="14" spans="1:12" ht="13" customHeight="1" x14ac:dyDescent="0.35">
      <c r="A14" s="36" t="s">
        <v>491</v>
      </c>
      <c r="B14" s="43" t="s">
        <v>492</v>
      </c>
      <c r="C14" s="46">
        <f>C12-C10</f>
        <v>-981.0025550000064</v>
      </c>
      <c r="D14" s="46">
        <f>D12-D10</f>
        <v>1242.7209438299178</v>
      </c>
      <c r="F14" s="50" t="s">
        <v>155</v>
      </c>
    </row>
    <row r="15" spans="1:12" ht="13" customHeight="1" x14ac:dyDescent="0.35">
      <c r="A15" s="36" t="s">
        <v>493</v>
      </c>
      <c r="B15" s="43" t="s">
        <v>494</v>
      </c>
      <c r="C15" s="46">
        <f>C10+C12</f>
        <v>126966.32187300001</v>
      </c>
      <c r="D15" s="46">
        <f>D10+D12</f>
        <v>135732.49287582992</v>
      </c>
      <c r="F15" s="47">
        <f t="shared" si="0"/>
        <v>6.9043277567719201</v>
      </c>
    </row>
    <row r="16" spans="1:12" ht="13" customHeight="1" x14ac:dyDescent="0.35">
      <c r="C16" s="46"/>
      <c r="D16" s="46"/>
      <c r="F16" s="47"/>
    </row>
    <row r="17" spans="1:7" ht="13" customHeight="1" x14ac:dyDescent="0.35">
      <c r="A17" s="36" t="s">
        <v>495</v>
      </c>
      <c r="B17" s="43" t="s">
        <v>496</v>
      </c>
      <c r="C17" s="46">
        <f>C8+C10-C12</f>
        <v>113044.00255500001</v>
      </c>
      <c r="D17" s="46">
        <f>D8+D10-D12</f>
        <v>113901.27905617008</v>
      </c>
      <c r="F17" s="47">
        <f>D17/C17*100-100</f>
        <v>0.75835646455722383</v>
      </c>
    </row>
    <row r="18" spans="1:7" ht="13" customHeight="1" x14ac:dyDescent="0.35">
      <c r="F18" s="47"/>
    </row>
    <row r="19" spans="1:7" ht="13" customHeight="1" x14ac:dyDescent="0.35">
      <c r="B19" s="36"/>
      <c r="C19" s="245" t="s">
        <v>497</v>
      </c>
      <c r="D19" s="245"/>
    </row>
    <row r="20" spans="1:7" ht="13" customHeight="1" x14ac:dyDescent="0.35">
      <c r="C20" s="51"/>
      <c r="D20" s="51"/>
      <c r="E20" s="51"/>
      <c r="F20" s="47"/>
    </row>
    <row r="21" spans="1:7" ht="13" customHeight="1" x14ac:dyDescent="0.35">
      <c r="A21" s="36" t="s">
        <v>498</v>
      </c>
      <c r="B21" s="43" t="s">
        <v>499</v>
      </c>
      <c r="C21" s="47">
        <f>C8/C17*100</f>
        <v>99.132194072372187</v>
      </c>
      <c r="D21" s="47">
        <f>D8/D17*100</f>
        <v>101.09105091191914</v>
      </c>
      <c r="E21" s="52"/>
      <c r="F21" s="47">
        <f>D21-C21</f>
        <v>1.9588568395469537</v>
      </c>
    </row>
    <row r="22" spans="1:7" ht="13" customHeight="1" x14ac:dyDescent="0.35">
      <c r="A22" s="36" t="s">
        <v>500</v>
      </c>
      <c r="B22" s="43" t="s">
        <v>501</v>
      </c>
      <c r="C22" s="47">
        <f>C10/C17*100</f>
        <v>56.591823332577498</v>
      </c>
      <c r="D22" s="47">
        <f>D10/D17*100</f>
        <v>59.037867285790867</v>
      </c>
      <c r="E22" s="52"/>
      <c r="F22" s="47">
        <f t="shared" ref="F22:F26" si="1">D22-C22</f>
        <v>2.4460439532133691</v>
      </c>
    </row>
    <row r="23" spans="1:7" x14ac:dyDescent="0.35">
      <c r="A23" s="36" t="s">
        <v>502</v>
      </c>
      <c r="B23" s="43" t="s">
        <v>503</v>
      </c>
      <c r="C23" s="47">
        <f>C12/C8*100</f>
        <v>56.211826971435706</v>
      </c>
      <c r="D23" s="47">
        <f>D12/D8*100</f>
        <v>59.479961534973526</v>
      </c>
      <c r="E23" s="52"/>
      <c r="F23" s="47">
        <f t="shared" si="1"/>
        <v>3.2681345635378207</v>
      </c>
      <c r="G23" s="49"/>
    </row>
    <row r="24" spans="1:7" x14ac:dyDescent="0.35">
      <c r="A24" s="36" t="s">
        <v>504</v>
      </c>
      <c r="B24" s="43" t="s">
        <v>505</v>
      </c>
      <c r="C24" s="47">
        <f>((C10+C12)/(C17+C8))*100</f>
        <v>56.402653152461809</v>
      </c>
      <c r="D24" s="47">
        <f>((D10+D12)/(D17+D8))*100</f>
        <v>59.26011373608948</v>
      </c>
      <c r="E24" s="52"/>
      <c r="F24" s="47">
        <f t="shared" si="1"/>
        <v>2.8574605836276703</v>
      </c>
      <c r="G24" s="49"/>
    </row>
    <row r="25" spans="1:7" x14ac:dyDescent="0.35">
      <c r="A25" s="36" t="s">
        <v>506</v>
      </c>
      <c r="B25" s="43" t="s">
        <v>507</v>
      </c>
      <c r="C25" s="47">
        <f>((C12-C10)/(C12+C10))*100</f>
        <v>-0.77264784907392137</v>
      </c>
      <c r="D25" s="47">
        <f>((D12-D10)/(D12+D10))*100</f>
        <v>0.91556628593477407</v>
      </c>
      <c r="E25" s="52"/>
      <c r="F25" s="47">
        <f t="shared" si="1"/>
        <v>1.6882141350086954</v>
      </c>
      <c r="G25" s="49"/>
    </row>
    <row r="26" spans="1:7" x14ac:dyDescent="0.35">
      <c r="A26" s="36" t="s">
        <v>508</v>
      </c>
      <c r="B26" s="43" t="s">
        <v>509</v>
      </c>
      <c r="C26" s="47">
        <f>C12/C10*100</f>
        <v>98.466552451353451</v>
      </c>
      <c r="D26" s="47">
        <f>D12/D10*100</f>
        <v>101.84805271951574</v>
      </c>
      <c r="E26" s="52"/>
      <c r="F26" s="47">
        <f t="shared" si="1"/>
        <v>3.3815002681622843</v>
      </c>
      <c r="G26" s="49"/>
    </row>
    <row r="27" spans="1:7" x14ac:dyDescent="0.35">
      <c r="A27" s="53"/>
      <c r="B27" s="41"/>
      <c r="C27" s="53"/>
      <c r="D27" s="53"/>
      <c r="E27" s="53"/>
      <c r="F27" s="53"/>
      <c r="G27" s="49"/>
    </row>
    <row r="28" spans="1:7" x14ac:dyDescent="0.35">
      <c r="G28" s="49"/>
    </row>
    <row r="29" spans="1:7" ht="16.5" x14ac:dyDescent="0.35">
      <c r="A29" s="54" t="s">
        <v>594</v>
      </c>
      <c r="B29" s="36"/>
    </row>
    <row r="31" spans="1:7" x14ac:dyDescent="0.35">
      <c r="A31" s="36" t="s">
        <v>510</v>
      </c>
    </row>
  </sheetData>
  <mergeCells count="2">
    <mergeCell ref="C6:D6"/>
    <mergeCell ref="C19:D19"/>
  </mergeCells>
  <pageMargins left="0.7" right="0.7" top="0.75" bottom="0.75" header="0.3" footer="0.3"/>
  <ignoredErrors>
    <ignoredError sqref="F11" formula="1"/>
  </ignoredError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2B1AE-3BF6-6548-94CE-DE2FDAD58C9B}">
  <dimension ref="A1:Q45"/>
  <sheetViews>
    <sheetView topLeftCell="A17" zoomScale="70" zoomScaleNormal="70" workbookViewId="0">
      <selection activeCell="A18" sqref="A18"/>
    </sheetView>
  </sheetViews>
  <sheetFormatPr defaultColWidth="9.1796875" defaultRowHeight="14.5" x14ac:dyDescent="0.35"/>
  <cols>
    <col min="1" max="1" width="36.453125" style="29" bestFit="1" customWidth="1"/>
    <col min="2" max="2" width="12" style="29" customWidth="1"/>
    <col min="3" max="3" width="11.453125" style="29" bestFit="1" customWidth="1"/>
    <col min="4" max="5" width="9.1796875" style="29"/>
    <col min="6" max="6" width="36.7265625" style="29" bestFit="1" customWidth="1"/>
    <col min="7" max="7" width="22" style="29" bestFit="1" customWidth="1"/>
    <col min="8" max="16384" width="9.1796875" style="29"/>
  </cols>
  <sheetData>
    <row r="1" spans="1:8" x14ac:dyDescent="0.35">
      <c r="B1" s="30"/>
    </row>
    <row r="2" spans="1:8" x14ac:dyDescent="0.35">
      <c r="A2" s="31" t="s">
        <v>511</v>
      </c>
      <c r="B2" s="30" t="s">
        <v>512</v>
      </c>
      <c r="C2" s="29" t="s">
        <v>513</v>
      </c>
    </row>
    <row r="3" spans="1:8" x14ac:dyDescent="0.35">
      <c r="A3" s="32" t="s">
        <v>514</v>
      </c>
      <c r="B3" s="33">
        <f>F3/1000000</f>
        <v>39938.400095999998</v>
      </c>
      <c r="C3" s="33">
        <f>G3/1000000</f>
        <v>47716.168390999999</v>
      </c>
      <c r="E3" s="13" t="s">
        <v>514</v>
      </c>
      <c r="F3" s="15">
        <v>39938400096</v>
      </c>
      <c r="G3" s="15">
        <v>47716168391</v>
      </c>
    </row>
    <row r="4" spans="1:8" ht="29" x14ac:dyDescent="0.35">
      <c r="A4" s="34" t="s">
        <v>515</v>
      </c>
      <c r="B4" s="33">
        <f t="shared" ref="B4:C15" si="0">F4/1000000</f>
        <v>9154.0846803800014</v>
      </c>
      <c r="C4" s="33">
        <f t="shared" si="0"/>
        <v>2409.591242</v>
      </c>
      <c r="E4" s="13" t="s">
        <v>516</v>
      </c>
      <c r="F4" s="15">
        <v>9154084680.3800011</v>
      </c>
      <c r="G4" s="15">
        <v>2409591242</v>
      </c>
    </row>
    <row r="5" spans="1:8" x14ac:dyDescent="0.35">
      <c r="A5" s="32" t="s">
        <v>517</v>
      </c>
      <c r="B5" s="33">
        <f t="shared" si="0"/>
        <v>611.10115059999987</v>
      </c>
      <c r="C5" s="33">
        <f t="shared" si="0"/>
        <v>180.50330099999999</v>
      </c>
      <c r="E5" s="13" t="s">
        <v>518</v>
      </c>
      <c r="F5" s="15">
        <v>611101150.5999999</v>
      </c>
      <c r="G5" s="15">
        <v>180503301</v>
      </c>
    </row>
    <row r="6" spans="1:8" x14ac:dyDescent="0.35">
      <c r="A6" s="32" t="s">
        <v>519</v>
      </c>
      <c r="B6" s="33">
        <f t="shared" si="0"/>
        <v>1029.4482909999999</v>
      </c>
      <c r="C6" s="33">
        <f t="shared" si="0"/>
        <v>1271.0070470000001</v>
      </c>
      <c r="E6" s="13" t="s">
        <v>520</v>
      </c>
      <c r="F6" s="15">
        <v>1029448291</v>
      </c>
      <c r="G6" s="15">
        <v>1271007047</v>
      </c>
    </row>
    <row r="7" spans="1:8" x14ac:dyDescent="0.35">
      <c r="A7" s="32" t="s">
        <v>521</v>
      </c>
      <c r="B7" s="33">
        <f t="shared" si="0"/>
        <v>719.27444500000001</v>
      </c>
      <c r="C7" s="33">
        <f t="shared" si="0"/>
        <v>1306.5614539999999</v>
      </c>
      <c r="E7" s="13" t="s">
        <v>522</v>
      </c>
      <c r="F7" s="15">
        <v>719274445</v>
      </c>
      <c r="G7" s="15">
        <v>1306561454</v>
      </c>
    </row>
    <row r="8" spans="1:8" x14ac:dyDescent="0.35">
      <c r="A8" s="32" t="s">
        <v>523</v>
      </c>
      <c r="B8" s="33">
        <f t="shared" si="0"/>
        <v>9302.4808909700005</v>
      </c>
      <c r="C8" s="33">
        <f t="shared" si="0"/>
        <v>2261.8090670000001</v>
      </c>
      <c r="E8" s="13" t="s">
        <v>523</v>
      </c>
      <c r="F8" s="15">
        <v>9302480890.9700012</v>
      </c>
      <c r="G8" s="15">
        <v>2261809067</v>
      </c>
    </row>
    <row r="9" spans="1:8" x14ac:dyDescent="0.35">
      <c r="A9" s="32" t="s">
        <v>524</v>
      </c>
      <c r="B9" s="33">
        <f t="shared" si="0"/>
        <v>419.04161299999998</v>
      </c>
      <c r="C9" s="33">
        <f t="shared" si="0"/>
        <v>741.63527899999997</v>
      </c>
      <c r="E9" s="13" t="s">
        <v>524</v>
      </c>
      <c r="F9" s="15">
        <v>419041613</v>
      </c>
      <c r="G9" s="15">
        <v>741635279</v>
      </c>
    </row>
    <row r="10" spans="1:8" x14ac:dyDescent="0.35">
      <c r="A10" s="32" t="s">
        <v>525</v>
      </c>
      <c r="B10" s="33">
        <f t="shared" si="0"/>
        <v>782.5496887999999</v>
      </c>
      <c r="C10" s="33">
        <f t="shared" si="0"/>
        <v>4594.1581809999998</v>
      </c>
      <c r="E10" s="13" t="s">
        <v>525</v>
      </c>
      <c r="F10" s="15">
        <v>782549688.79999995</v>
      </c>
      <c r="G10" s="15">
        <v>4594158181</v>
      </c>
    </row>
    <row r="11" spans="1:8" x14ac:dyDescent="0.35">
      <c r="A11" s="32" t="s">
        <v>526</v>
      </c>
      <c r="B11" s="33">
        <f t="shared" si="0"/>
        <v>4761.7841589600012</v>
      </c>
      <c r="C11" s="33">
        <f t="shared" si="0"/>
        <v>4697.2590570000002</v>
      </c>
      <c r="E11" s="13" t="s">
        <v>527</v>
      </c>
      <c r="F11" s="15">
        <v>4761784158.960001</v>
      </c>
      <c r="G11" s="15">
        <v>4697259057</v>
      </c>
    </row>
    <row r="12" spans="1:8" x14ac:dyDescent="0.35">
      <c r="A12" s="32" t="s">
        <v>528</v>
      </c>
      <c r="B12" s="33">
        <f t="shared" si="0"/>
        <v>491.69946812000001</v>
      </c>
      <c r="C12" s="33">
        <f t="shared" si="0"/>
        <v>1703.40789</v>
      </c>
      <c r="E12" s="13" t="s">
        <v>529</v>
      </c>
      <c r="F12" s="15">
        <v>491699468.12</v>
      </c>
      <c r="G12" s="15">
        <v>1703407890</v>
      </c>
    </row>
    <row r="13" spans="1:8" x14ac:dyDescent="0.35">
      <c r="A13" s="32" t="s">
        <v>530</v>
      </c>
      <c r="B13" s="33">
        <f t="shared" si="0"/>
        <v>1018.203931</v>
      </c>
      <c r="C13" s="33">
        <f t="shared" si="0"/>
        <v>362.78505699999999</v>
      </c>
      <c r="E13" s="13" t="s">
        <v>530</v>
      </c>
      <c r="F13" s="15">
        <v>1018203931</v>
      </c>
      <c r="G13" s="15">
        <v>362785057</v>
      </c>
    </row>
    <row r="14" spans="1:8" x14ac:dyDescent="0.35">
      <c r="A14" s="32" t="s">
        <v>531</v>
      </c>
      <c r="B14" s="33">
        <f t="shared" si="0"/>
        <v>259.53849600000001</v>
      </c>
      <c r="C14" s="33">
        <f t="shared" si="0"/>
        <v>0</v>
      </c>
      <c r="E14" s="13" t="s">
        <v>531</v>
      </c>
      <c r="F14" s="15">
        <v>259538496</v>
      </c>
      <c r="G14" s="15"/>
      <c r="H14" s="29" t="s">
        <v>532</v>
      </c>
    </row>
    <row r="15" spans="1:8" x14ac:dyDescent="0.35">
      <c r="B15" s="33">
        <f t="shared" si="0"/>
        <v>68487.606909830007</v>
      </c>
      <c r="C15" s="33">
        <f t="shared" si="0"/>
        <v>67244.885966000002</v>
      </c>
      <c r="E15" s="35" t="s">
        <v>533</v>
      </c>
      <c r="F15" s="21">
        <v>68487606909.830009</v>
      </c>
      <c r="G15" s="21">
        <v>67244885966</v>
      </c>
    </row>
    <row r="16" spans="1:8" x14ac:dyDescent="0.35">
      <c r="B16" s="33"/>
      <c r="C16" s="33"/>
      <c r="E16" s="22"/>
      <c r="F16" s="23"/>
      <c r="G16" s="23"/>
    </row>
    <row r="17" spans="1:17" x14ac:dyDescent="0.35">
      <c r="A17" s="23" t="s">
        <v>588</v>
      </c>
      <c r="B17" s="23"/>
    </row>
    <row r="18" spans="1:17" x14ac:dyDescent="0.35">
      <c r="A18" s="23"/>
      <c r="B18" s="23"/>
    </row>
    <row r="19" spans="1:17" x14ac:dyDescent="0.35">
      <c r="E19" s="224" t="s">
        <v>488</v>
      </c>
      <c r="Q19" s="224" t="s">
        <v>485</v>
      </c>
    </row>
    <row r="45" spans="1:1" x14ac:dyDescent="0.35">
      <c r="A45" s="36" t="s">
        <v>510</v>
      </c>
    </row>
  </sheetData>
  <pageMargins left="0.7" right="0.7" top="0.75" bottom="0.75" header="0.3" footer="0.3"/>
  <pageSetup paperSize="9" orientation="portrait" horizontalDpi="4294967292" verticalDpi="30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DB391-6149-AE45-85CA-63CA301D0D67}">
  <dimension ref="A1:T37"/>
  <sheetViews>
    <sheetView zoomScale="80" zoomScaleNormal="80" workbookViewId="0">
      <selection activeCell="A2" sqref="A2"/>
    </sheetView>
  </sheetViews>
  <sheetFormatPr defaultColWidth="8.7265625" defaultRowHeight="14.5" x14ac:dyDescent="0.35"/>
  <cols>
    <col min="1" max="1" width="59" style="13" customWidth="1"/>
    <col min="2" max="3" width="9" style="13" bestFit="1" customWidth="1"/>
    <col min="4" max="4" width="1.7265625" style="13" customWidth="1"/>
    <col min="5" max="5" width="6.81640625" style="13" bestFit="1" customWidth="1"/>
    <col min="6" max="6" width="6.54296875" style="13" bestFit="1" customWidth="1"/>
    <col min="7" max="7" width="7.26953125" style="13" bestFit="1" customWidth="1"/>
    <col min="8" max="8" width="2" style="13" customWidth="1"/>
    <col min="9" max="9" width="6.81640625" style="13" bestFit="1" customWidth="1"/>
    <col min="10" max="10" width="6.54296875" style="13" bestFit="1" customWidth="1"/>
    <col min="11" max="11" width="8.7265625" style="13"/>
    <col min="12" max="12" width="38.26953125" style="13" bestFit="1" customWidth="1"/>
    <col min="13" max="16384" width="8.7265625" style="13"/>
  </cols>
  <sheetData>
    <row r="1" spans="1:20" x14ac:dyDescent="0.35">
      <c r="A1" s="186" t="s">
        <v>618</v>
      </c>
      <c r="B1" s="225"/>
      <c r="C1" s="225"/>
      <c r="D1" s="226"/>
      <c r="E1" s="226"/>
      <c r="F1" s="226"/>
      <c r="G1" s="226"/>
      <c r="H1" s="226"/>
      <c r="I1" s="226"/>
      <c r="J1" s="226"/>
      <c r="K1" s="24"/>
    </row>
    <row r="2" spans="1:20" x14ac:dyDescent="0.35">
      <c r="A2" s="172"/>
      <c r="B2" s="227"/>
      <c r="C2" s="227"/>
      <c r="D2" s="228"/>
      <c r="E2" s="228"/>
      <c r="F2" s="228"/>
      <c r="G2" s="228"/>
      <c r="H2" s="228"/>
      <c r="I2" s="228"/>
      <c r="J2" s="228"/>
      <c r="K2" s="24"/>
    </row>
    <row r="3" spans="1:20" ht="12.75" customHeight="1" x14ac:dyDescent="0.35">
      <c r="A3" s="36"/>
      <c r="B3" s="49"/>
      <c r="C3" s="49"/>
      <c r="D3" s="36"/>
      <c r="E3" s="36"/>
      <c r="F3" s="36"/>
      <c r="G3" s="36"/>
      <c r="H3" s="36"/>
      <c r="I3" s="229" t="s">
        <v>64</v>
      </c>
      <c r="J3" s="229"/>
      <c r="K3" s="24"/>
    </row>
    <row r="4" spans="1:20" ht="12.75" customHeight="1" x14ac:dyDescent="0.35">
      <c r="A4" s="36"/>
      <c r="B4" s="230" t="s">
        <v>534</v>
      </c>
      <c r="C4" s="230"/>
      <c r="D4" s="229"/>
      <c r="E4" s="231" t="s">
        <v>535</v>
      </c>
      <c r="F4" s="231"/>
      <c r="G4" s="231"/>
      <c r="H4" s="36"/>
      <c r="I4" s="231" t="s">
        <v>536</v>
      </c>
      <c r="J4" s="231"/>
      <c r="K4" s="24"/>
    </row>
    <row r="5" spans="1:20" ht="43.5" x14ac:dyDescent="0.35">
      <c r="A5" s="53"/>
      <c r="B5" s="232" t="s">
        <v>537</v>
      </c>
      <c r="C5" s="232" t="s">
        <v>538</v>
      </c>
      <c r="D5" s="53"/>
      <c r="E5" s="232" t="s">
        <v>537</v>
      </c>
      <c r="F5" s="232" t="s">
        <v>538</v>
      </c>
      <c r="G5" s="173" t="s">
        <v>539</v>
      </c>
      <c r="H5" s="53"/>
      <c r="I5" s="232" t="s">
        <v>537</v>
      </c>
      <c r="J5" s="232" t="s">
        <v>538</v>
      </c>
      <c r="K5" s="24"/>
    </row>
    <row r="6" spans="1:20" x14ac:dyDescent="0.35">
      <c r="A6" s="36"/>
      <c r="B6" s="49"/>
      <c r="C6" s="49"/>
      <c r="D6" s="36"/>
      <c r="E6" s="36"/>
      <c r="F6" s="36"/>
      <c r="G6" s="44"/>
      <c r="H6" s="36"/>
      <c r="I6" s="36"/>
      <c r="J6" s="36"/>
      <c r="K6" s="24"/>
    </row>
    <row r="7" spans="1:20" x14ac:dyDescent="0.35">
      <c r="A7" s="233" t="s">
        <v>540</v>
      </c>
      <c r="B7" s="234">
        <v>6747.9857380000003</v>
      </c>
      <c r="C7" s="234">
        <v>6263.3454876999922</v>
      </c>
      <c r="D7" s="49"/>
      <c r="E7" s="235">
        <v>10.03494264442932</v>
      </c>
      <c r="F7" s="235">
        <v>9.1452246186776449</v>
      </c>
      <c r="G7" s="235">
        <v>-3.7247553066879604</v>
      </c>
      <c r="H7" s="47"/>
      <c r="I7" s="235">
        <v>7.8743636898991838</v>
      </c>
      <c r="J7" s="235">
        <v>5.6128452780657767</v>
      </c>
      <c r="K7" s="24"/>
      <c r="L7" s="18"/>
      <c r="M7" s="25"/>
      <c r="N7" s="25"/>
      <c r="O7" s="18"/>
      <c r="P7" s="26"/>
      <c r="Q7" s="26"/>
      <c r="R7" s="18"/>
      <c r="S7" s="18"/>
      <c r="T7" s="18"/>
    </row>
    <row r="8" spans="1:20" x14ac:dyDescent="0.35">
      <c r="A8" s="233" t="s">
        <v>541</v>
      </c>
      <c r="B8" s="234">
        <v>10685.054077000001</v>
      </c>
      <c r="C8" s="234">
        <v>537.66164078999998</v>
      </c>
      <c r="D8" s="49"/>
      <c r="E8" s="235">
        <v>15.889764587306344</v>
      </c>
      <c r="F8" s="235">
        <v>0.78504953678947453</v>
      </c>
      <c r="G8" s="235">
        <v>-90.418332704664152</v>
      </c>
      <c r="H8" s="47"/>
      <c r="I8" s="235">
        <v>4.6481867983680445</v>
      </c>
      <c r="J8" s="235">
        <v>-0.47241899799756482</v>
      </c>
      <c r="K8" s="24"/>
      <c r="L8" s="18"/>
      <c r="M8" s="25"/>
      <c r="N8" s="25"/>
      <c r="O8" s="18"/>
      <c r="P8" s="26"/>
      <c r="Q8" s="26"/>
      <c r="R8" s="18"/>
      <c r="S8" s="18"/>
      <c r="T8" s="18"/>
    </row>
    <row r="9" spans="1:20" x14ac:dyDescent="0.35">
      <c r="A9" s="233" t="s">
        <v>542</v>
      </c>
      <c r="B9" s="234">
        <v>3314.0093550000001</v>
      </c>
      <c r="C9" s="234">
        <v>1523.4948148299995</v>
      </c>
      <c r="D9" s="49"/>
      <c r="E9" s="235">
        <v>4.9282697225118532</v>
      </c>
      <c r="F9" s="235">
        <v>2.2244824773553051</v>
      </c>
      <c r="G9" s="235">
        <v>-37.013188563988841</v>
      </c>
      <c r="H9" s="47"/>
      <c r="I9" s="235">
        <v>27.340751812381441</v>
      </c>
      <c r="J9" s="235">
        <v>10.091949045919549</v>
      </c>
      <c r="K9" s="24"/>
      <c r="L9" s="18"/>
      <c r="M9" s="25"/>
      <c r="N9" s="25"/>
      <c r="O9" s="18"/>
      <c r="P9" s="26"/>
      <c r="Q9" s="26"/>
      <c r="R9" s="18"/>
      <c r="S9" s="18"/>
      <c r="T9" s="18"/>
    </row>
    <row r="10" spans="1:20" x14ac:dyDescent="0.35">
      <c r="A10" s="233" t="s">
        <v>543</v>
      </c>
      <c r="B10" s="234">
        <v>1854.559127</v>
      </c>
      <c r="C10" s="234">
        <v>978.11150496000016</v>
      </c>
      <c r="D10" s="49"/>
      <c r="E10" s="235">
        <v>2.7579184652609752</v>
      </c>
      <c r="F10" s="235">
        <v>1.428158391156674</v>
      </c>
      <c r="G10" s="235">
        <v>-30.94068234235769</v>
      </c>
      <c r="H10" s="47"/>
      <c r="I10" s="235">
        <v>-2.6053894053875695</v>
      </c>
      <c r="J10" s="235">
        <v>6.5646269463337035</v>
      </c>
      <c r="K10" s="24"/>
      <c r="L10" s="18"/>
      <c r="M10" s="25"/>
      <c r="N10" s="25"/>
      <c r="O10" s="18"/>
      <c r="P10" s="26"/>
      <c r="Q10" s="26"/>
      <c r="R10" s="18"/>
      <c r="S10" s="18"/>
      <c r="T10" s="18"/>
    </row>
    <row r="11" spans="1:20" x14ac:dyDescent="0.35">
      <c r="A11" s="144" t="s">
        <v>544</v>
      </c>
      <c r="B11" s="236">
        <v>22601.608296999999</v>
      </c>
      <c r="C11" s="236">
        <v>9302.6134482799935</v>
      </c>
      <c r="D11" s="108"/>
      <c r="E11" s="237">
        <v>33.610895419508488</v>
      </c>
      <c r="F11" s="237">
        <v>13.582915023979099</v>
      </c>
      <c r="G11" s="237">
        <v>-41.684122417709496</v>
      </c>
      <c r="H11" s="238"/>
      <c r="I11" s="237">
        <v>7.7677860009405748</v>
      </c>
      <c r="J11" s="237">
        <v>6.0442687074909571</v>
      </c>
      <c r="K11" s="27"/>
      <c r="L11" s="18"/>
      <c r="M11" s="25"/>
      <c r="N11" s="25"/>
      <c r="O11" s="18"/>
      <c r="P11" s="26"/>
      <c r="Q11" s="26"/>
      <c r="R11" s="18"/>
      <c r="S11" s="18"/>
      <c r="T11" s="18"/>
    </row>
    <row r="12" spans="1:20" x14ac:dyDescent="0.35">
      <c r="A12" s="144"/>
      <c r="B12" s="49"/>
      <c r="C12" s="49"/>
      <c r="D12" s="108"/>
      <c r="E12" s="52"/>
      <c r="F12" s="52"/>
      <c r="G12" s="235"/>
      <c r="H12" s="47"/>
      <c r="I12" s="235"/>
      <c r="J12" s="235"/>
      <c r="K12" s="27"/>
      <c r="L12" s="18"/>
      <c r="M12" s="25"/>
      <c r="N12" s="25"/>
      <c r="O12" s="18"/>
      <c r="P12" s="26"/>
      <c r="Q12" s="26"/>
      <c r="R12" s="18"/>
      <c r="S12" s="18"/>
      <c r="T12" s="18"/>
    </row>
    <row r="13" spans="1:20" x14ac:dyDescent="0.35">
      <c r="A13" s="233" t="s">
        <v>545</v>
      </c>
      <c r="B13" s="234">
        <v>30153.028398999999</v>
      </c>
      <c r="C13" s="234">
        <v>51818.852097240058</v>
      </c>
      <c r="D13" s="108"/>
      <c r="E13" s="235">
        <v>44.840626860823008</v>
      </c>
      <c r="F13" s="235">
        <v>75.661648050859455</v>
      </c>
      <c r="G13" s="235">
        <v>26.430799887814992</v>
      </c>
      <c r="H13" s="238"/>
      <c r="I13" s="235">
        <v>8.041687467290572</v>
      </c>
      <c r="J13" s="235">
        <v>9.6282417395294573</v>
      </c>
      <c r="K13" s="24"/>
      <c r="L13" s="18"/>
      <c r="M13" s="25"/>
      <c r="N13" s="25"/>
      <c r="O13" s="18"/>
      <c r="P13" s="26"/>
      <c r="Q13" s="26"/>
      <c r="R13" s="18"/>
      <c r="S13" s="18"/>
      <c r="T13" s="18"/>
    </row>
    <row r="14" spans="1:20" ht="29" x14ac:dyDescent="0.35">
      <c r="A14" s="233" t="s">
        <v>546</v>
      </c>
      <c r="B14" s="234">
        <v>8244.3174390000004</v>
      </c>
      <c r="C14" s="234">
        <v>4378.5909138399975</v>
      </c>
      <c r="D14" s="49"/>
      <c r="E14" s="235">
        <v>12.260140411522816</v>
      </c>
      <c r="F14" s="235">
        <v>6.3932601992026372</v>
      </c>
      <c r="G14" s="235">
        <v>-30.624689787043113</v>
      </c>
      <c r="H14" s="238"/>
      <c r="I14" s="235">
        <v>4.940783426584332</v>
      </c>
      <c r="J14" s="235">
        <v>7.9239269147351195</v>
      </c>
      <c r="K14" s="24"/>
      <c r="L14" s="18"/>
      <c r="M14" s="25"/>
      <c r="N14" s="25"/>
      <c r="O14" s="18"/>
      <c r="P14" s="26"/>
      <c r="Q14" s="26"/>
      <c r="R14" s="18"/>
      <c r="S14" s="18"/>
      <c r="T14" s="18"/>
    </row>
    <row r="15" spans="1:20" x14ac:dyDescent="0.35">
      <c r="A15" s="233" t="s">
        <v>547</v>
      </c>
      <c r="B15" s="234">
        <v>1839.3494909999999</v>
      </c>
      <c r="C15" s="234">
        <v>1054.0306821599997</v>
      </c>
      <c r="D15" s="49"/>
      <c r="E15" s="235">
        <v>2.735300186143526</v>
      </c>
      <c r="F15" s="235">
        <v>1.5390093620511671</v>
      </c>
      <c r="G15" s="235">
        <v>-27.141915747017642</v>
      </c>
      <c r="H15" s="47"/>
      <c r="I15" s="235">
        <v>-4.5557736537867157</v>
      </c>
      <c r="J15" s="235">
        <v>-5.2258463831633435</v>
      </c>
      <c r="K15" s="24"/>
      <c r="L15" s="18"/>
      <c r="M15" s="25"/>
      <c r="N15" s="25"/>
      <c r="O15" s="18"/>
      <c r="P15" s="26"/>
      <c r="Q15" s="26"/>
      <c r="R15" s="18"/>
      <c r="S15" s="18"/>
      <c r="T15" s="18"/>
    </row>
    <row r="16" spans="1:20" x14ac:dyDescent="0.35">
      <c r="A16" s="239" t="s">
        <v>548</v>
      </c>
      <c r="B16" s="234">
        <v>3996.0652110000001</v>
      </c>
      <c r="C16" s="234">
        <v>1581.9000715499992</v>
      </c>
      <c r="D16" s="49"/>
      <c r="E16" s="235">
        <v>5.9425563053530484</v>
      </c>
      <c r="F16" s="235">
        <v>2.3097610545413882</v>
      </c>
      <c r="G16" s="235">
        <v>-43.280390198957122</v>
      </c>
      <c r="H16" s="47"/>
      <c r="I16" s="235">
        <v>-0.87650747913490079</v>
      </c>
      <c r="J16" s="235">
        <v>-1.7854117119686634</v>
      </c>
      <c r="K16" s="24"/>
      <c r="L16" s="18"/>
      <c r="M16" s="25"/>
      <c r="N16" s="25"/>
      <c r="O16" s="18"/>
      <c r="P16" s="26"/>
      <c r="Q16" s="26"/>
      <c r="R16" s="18"/>
      <c r="S16" s="18"/>
      <c r="T16" s="18"/>
    </row>
    <row r="17" spans="1:20" x14ac:dyDescent="0.35">
      <c r="A17" s="144" t="s">
        <v>549</v>
      </c>
      <c r="B17" s="236">
        <v>44232.760540000003</v>
      </c>
      <c r="C17" s="236">
        <v>58833.373764790056</v>
      </c>
      <c r="D17" s="108"/>
      <c r="E17" s="237">
        <v>65.778623763842404</v>
      </c>
      <c r="F17" s="237">
        <v>85.903678666654642</v>
      </c>
      <c r="G17" s="237">
        <v>14.166256766371689</v>
      </c>
      <c r="H17" s="238"/>
      <c r="I17" s="237">
        <v>6.0142603286549559</v>
      </c>
      <c r="J17" s="237">
        <v>8.8545171289468527</v>
      </c>
      <c r="K17" s="27"/>
      <c r="L17" s="18"/>
      <c r="M17" s="25"/>
      <c r="N17" s="25"/>
      <c r="O17" s="18"/>
      <c r="P17" s="26"/>
      <c r="Q17" s="26"/>
      <c r="R17" s="18"/>
      <c r="S17" s="18"/>
      <c r="T17" s="18"/>
    </row>
    <row r="18" spans="1:20" x14ac:dyDescent="0.35">
      <c r="A18" s="144"/>
      <c r="B18" s="234"/>
      <c r="C18" s="234"/>
      <c r="D18" s="108"/>
      <c r="E18" s="235"/>
      <c r="F18" s="235"/>
      <c r="G18" s="235"/>
      <c r="H18" s="238"/>
      <c r="I18" s="237"/>
      <c r="J18" s="237"/>
      <c r="K18" s="27"/>
      <c r="L18" s="18"/>
      <c r="M18" s="25"/>
      <c r="N18" s="25"/>
      <c r="O18" s="18"/>
      <c r="P18" s="26"/>
      <c r="Q18" s="26"/>
      <c r="R18" s="18"/>
      <c r="S18" s="18"/>
      <c r="T18" s="18"/>
    </row>
    <row r="19" spans="1:20" x14ac:dyDescent="0.35">
      <c r="A19" s="144" t="s">
        <v>550</v>
      </c>
      <c r="B19" s="236">
        <v>67244.885966000002</v>
      </c>
      <c r="C19" s="236">
        <v>68487.60690807004</v>
      </c>
      <c r="D19" s="108"/>
      <c r="E19" s="240">
        <v>100</v>
      </c>
      <c r="F19" s="240">
        <v>100</v>
      </c>
      <c r="G19" s="237">
        <v>0.91556628465006584</v>
      </c>
      <c r="H19" s="238"/>
      <c r="I19" s="237">
        <v>5.113391415763175</v>
      </c>
      <c r="J19" s="237">
        <v>8.7231548545751139</v>
      </c>
      <c r="K19" s="27"/>
      <c r="L19" s="18"/>
      <c r="M19" s="25"/>
      <c r="N19" s="25"/>
      <c r="O19" s="18"/>
      <c r="P19" s="26"/>
      <c r="Q19" s="26"/>
      <c r="R19" s="18"/>
      <c r="S19" s="18"/>
      <c r="T19" s="18"/>
    </row>
    <row r="20" spans="1:20" x14ac:dyDescent="0.35">
      <c r="A20" s="228"/>
      <c r="B20" s="241"/>
      <c r="C20" s="241"/>
      <c r="D20" s="242"/>
      <c r="E20" s="243"/>
      <c r="F20" s="243"/>
      <c r="G20" s="243"/>
      <c r="H20" s="242"/>
      <c r="I20" s="243"/>
      <c r="J20" s="243"/>
      <c r="K20" s="24"/>
      <c r="L20" s="18"/>
      <c r="M20" s="17"/>
      <c r="N20" s="17"/>
      <c r="P20" s="18"/>
      <c r="Q20" s="18"/>
    </row>
    <row r="21" spans="1:20" x14ac:dyDescent="0.35">
      <c r="A21" s="24"/>
      <c r="B21" s="244"/>
      <c r="C21" s="244"/>
      <c r="D21" s="24"/>
      <c r="E21" s="24"/>
      <c r="F21" s="24"/>
      <c r="G21" s="24"/>
      <c r="H21" s="24"/>
      <c r="I21" s="24"/>
      <c r="J21" s="24"/>
      <c r="K21" s="24"/>
    </row>
    <row r="22" spans="1:20" x14ac:dyDescent="0.35">
      <c r="A22" s="36" t="s">
        <v>510</v>
      </c>
      <c r="B22" s="244"/>
      <c r="C22" s="244"/>
      <c r="D22" s="24"/>
      <c r="E22" s="24"/>
      <c r="F22" s="24"/>
      <c r="G22" s="24"/>
      <c r="H22" s="24"/>
      <c r="I22" s="24"/>
      <c r="J22" s="24"/>
      <c r="K22" s="24"/>
    </row>
    <row r="23" spans="1:20" x14ac:dyDescent="0.35">
      <c r="A23" s="24"/>
      <c r="B23" s="244"/>
      <c r="C23" s="244"/>
      <c r="D23" s="24"/>
      <c r="E23" s="24"/>
      <c r="F23" s="24"/>
      <c r="G23" s="24"/>
      <c r="H23" s="24"/>
      <c r="I23" s="24"/>
      <c r="J23" s="24"/>
      <c r="K23" s="24"/>
    </row>
    <row r="25" spans="1:20" x14ac:dyDescent="0.35">
      <c r="B25" s="18"/>
      <c r="C25" s="18"/>
      <c r="D25" s="18"/>
      <c r="I25" s="18"/>
      <c r="J25" s="18"/>
    </row>
    <row r="26" spans="1:20" x14ac:dyDescent="0.35">
      <c r="B26" s="18"/>
      <c r="C26" s="18"/>
      <c r="D26" s="18"/>
      <c r="I26" s="18"/>
      <c r="J26" s="18"/>
    </row>
    <row r="27" spans="1:20" ht="12.75" customHeight="1" x14ac:dyDescent="0.35">
      <c r="B27" s="18"/>
      <c r="C27" s="18"/>
      <c r="D27" s="18"/>
      <c r="I27" s="18"/>
      <c r="J27" s="18"/>
    </row>
    <row r="28" spans="1:20" ht="12.75" customHeight="1" x14ac:dyDescent="0.35">
      <c r="B28" s="18"/>
      <c r="C28" s="18"/>
      <c r="D28" s="18"/>
      <c r="I28" s="18"/>
      <c r="J28" s="18"/>
    </row>
    <row r="29" spans="1:20" ht="12.75" customHeight="1" x14ac:dyDescent="0.35">
      <c r="B29" s="18"/>
      <c r="C29" s="18"/>
      <c r="D29" s="18"/>
      <c r="I29" s="18"/>
      <c r="J29" s="18"/>
    </row>
    <row r="30" spans="1:20" x14ac:dyDescent="0.35">
      <c r="B30" s="18"/>
      <c r="C30" s="18"/>
      <c r="D30" s="18"/>
      <c r="I30" s="18"/>
      <c r="J30" s="18"/>
    </row>
    <row r="31" spans="1:20" x14ac:dyDescent="0.35">
      <c r="B31" s="18"/>
      <c r="C31" s="18"/>
      <c r="D31" s="18"/>
      <c r="I31" s="18"/>
      <c r="J31" s="18"/>
    </row>
    <row r="32" spans="1:20" x14ac:dyDescent="0.35">
      <c r="B32" s="18"/>
      <c r="C32" s="18"/>
      <c r="D32" s="18"/>
      <c r="I32" s="18"/>
      <c r="J32" s="18"/>
    </row>
    <row r="33" spans="2:10" x14ac:dyDescent="0.35">
      <c r="B33" s="18"/>
      <c r="C33" s="18"/>
      <c r="D33" s="18"/>
      <c r="I33" s="18"/>
      <c r="J33" s="18"/>
    </row>
    <row r="34" spans="2:10" x14ac:dyDescent="0.35">
      <c r="B34" s="18"/>
      <c r="C34" s="18"/>
      <c r="D34" s="18"/>
      <c r="I34" s="18"/>
      <c r="J34" s="18"/>
    </row>
    <row r="35" spans="2:10" x14ac:dyDescent="0.35">
      <c r="B35" s="18"/>
      <c r="C35" s="18"/>
      <c r="D35" s="18"/>
      <c r="I35" s="18"/>
      <c r="J35" s="18"/>
    </row>
    <row r="36" spans="2:10" x14ac:dyDescent="0.35">
      <c r="B36" s="18"/>
      <c r="C36" s="18"/>
      <c r="D36" s="18"/>
      <c r="I36" s="18"/>
      <c r="J36" s="18"/>
    </row>
    <row r="37" spans="2:10" x14ac:dyDescent="0.35">
      <c r="B37" s="28"/>
      <c r="C37" s="28"/>
      <c r="D37" s="28"/>
      <c r="I37" s="28"/>
      <c r="J37" s="2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A8332-9A0D-44DA-B3BB-A064A6697CD6}">
  <dimension ref="A1:E23"/>
  <sheetViews>
    <sheetView zoomScale="80" zoomScaleNormal="80" workbookViewId="0">
      <selection activeCell="A2" sqref="A2"/>
    </sheetView>
  </sheetViews>
  <sheetFormatPr defaultColWidth="8.81640625" defaultRowHeight="14.5" x14ac:dyDescent="0.35"/>
  <cols>
    <col min="1" max="1" width="24.7265625" style="1" customWidth="1"/>
    <col min="2" max="2" width="10.7265625" style="1" customWidth="1"/>
    <col min="3" max="3" width="11.1796875" style="1" customWidth="1"/>
    <col min="4" max="4" width="15.81640625" style="1" customWidth="1"/>
    <col min="5" max="16384" width="8.81640625" style="1"/>
  </cols>
  <sheetData>
    <row r="1" spans="1:5" ht="25.5" customHeight="1" x14ac:dyDescent="0.35">
      <c r="A1" s="206" t="s">
        <v>566</v>
      </c>
      <c r="B1" s="2"/>
      <c r="C1" s="2"/>
      <c r="D1" s="2"/>
    </row>
    <row r="2" spans="1:5" ht="20.149999999999999" customHeight="1" x14ac:dyDescent="0.35">
      <c r="A2" s="207"/>
      <c r="B2" s="208">
        <v>2023</v>
      </c>
      <c r="C2" s="208">
        <v>2024</v>
      </c>
      <c r="D2" s="208" t="s">
        <v>156</v>
      </c>
    </row>
    <row r="3" spans="1:5" x14ac:dyDescent="0.35">
      <c r="A3" s="209" t="s">
        <v>157</v>
      </c>
      <c r="B3" s="201">
        <v>127.82</v>
      </c>
      <c r="C3" s="210">
        <v>115</v>
      </c>
      <c r="D3" s="211">
        <v>-10.029729306837735</v>
      </c>
      <c r="E3" s="211"/>
    </row>
    <row r="4" spans="1:5" x14ac:dyDescent="0.35">
      <c r="A4" s="212" t="s">
        <v>158</v>
      </c>
      <c r="B4" s="201">
        <v>108.54</v>
      </c>
      <c r="C4" s="201">
        <v>111.73</v>
      </c>
      <c r="D4" s="211">
        <v>2.9390086604016927</v>
      </c>
      <c r="E4" s="211"/>
    </row>
    <row r="5" spans="1:5" x14ac:dyDescent="0.35">
      <c r="A5" s="212" t="s">
        <v>567</v>
      </c>
      <c r="B5" s="201">
        <v>161.94</v>
      </c>
      <c r="C5" s="201">
        <v>140.81</v>
      </c>
      <c r="D5" s="211">
        <v>-13.048042484870937</v>
      </c>
      <c r="E5" s="211"/>
    </row>
    <row r="6" spans="1:5" x14ac:dyDescent="0.35">
      <c r="A6" s="212" t="s">
        <v>159</v>
      </c>
      <c r="B6" s="201">
        <v>143.21</v>
      </c>
      <c r="C6" s="201">
        <v>143.94</v>
      </c>
      <c r="D6" s="211">
        <v>0.50974093987849289</v>
      </c>
      <c r="E6" s="211"/>
    </row>
    <row r="7" spans="1:5" x14ac:dyDescent="0.35">
      <c r="A7" s="212" t="s">
        <v>160</v>
      </c>
      <c r="B7" s="201">
        <v>214.26</v>
      </c>
      <c r="C7" s="201">
        <v>215.29</v>
      </c>
      <c r="D7" s="211">
        <v>0.48072435358909793</v>
      </c>
      <c r="E7" s="211"/>
    </row>
    <row r="8" spans="1:5" x14ac:dyDescent="0.35">
      <c r="A8" s="212" t="s">
        <v>161</v>
      </c>
      <c r="B8" s="201">
        <v>135.91</v>
      </c>
      <c r="C8" s="201">
        <v>136.51</v>
      </c>
      <c r="D8" s="211">
        <v>0.44146861893899958</v>
      </c>
      <c r="E8" s="211"/>
    </row>
    <row r="9" spans="1:5" x14ac:dyDescent="0.35">
      <c r="A9" s="212" t="s">
        <v>162</v>
      </c>
      <c r="B9" s="201">
        <v>117.27</v>
      </c>
      <c r="C9" s="201">
        <v>121.61</v>
      </c>
      <c r="D9" s="211">
        <v>3.7008612603393907</v>
      </c>
      <c r="E9" s="211"/>
    </row>
    <row r="10" spans="1:5" x14ac:dyDescent="0.35">
      <c r="A10" s="212" t="s">
        <v>163</v>
      </c>
      <c r="B10" s="201">
        <v>167.95</v>
      </c>
      <c r="C10" s="201">
        <v>199.69</v>
      </c>
      <c r="D10" s="211">
        <v>18.898481690979466</v>
      </c>
      <c r="E10" s="211"/>
    </row>
    <row r="11" spans="1:5" x14ac:dyDescent="0.35">
      <c r="A11" s="213" t="s">
        <v>164</v>
      </c>
      <c r="B11" s="201">
        <v>133.21</v>
      </c>
      <c r="C11" s="201">
        <v>128.87</v>
      </c>
      <c r="D11" s="211">
        <v>-3.2580136626379423</v>
      </c>
      <c r="E11" s="211"/>
    </row>
    <row r="12" spans="1:5" x14ac:dyDescent="0.35">
      <c r="A12" s="213"/>
      <c r="B12" s="201"/>
      <c r="C12" s="201"/>
      <c r="D12" s="211"/>
      <c r="E12" s="211"/>
    </row>
    <row r="13" spans="1:5" x14ac:dyDescent="0.35">
      <c r="A13" s="212" t="s">
        <v>165</v>
      </c>
      <c r="B13" s="201">
        <v>133.12</v>
      </c>
      <c r="C13" s="201">
        <v>138.69</v>
      </c>
      <c r="D13" s="211">
        <v>4.1841947115384563</v>
      </c>
      <c r="E13" s="211"/>
    </row>
    <row r="14" spans="1:5" x14ac:dyDescent="0.35">
      <c r="A14" s="212" t="s">
        <v>166</v>
      </c>
      <c r="B14" s="201">
        <v>164.18</v>
      </c>
      <c r="C14" s="201">
        <v>152.51</v>
      </c>
      <c r="D14" s="211">
        <v>-7.1080521378974391</v>
      </c>
      <c r="E14" s="211"/>
    </row>
    <row r="15" spans="1:5" x14ac:dyDescent="0.35">
      <c r="A15" s="212" t="s">
        <v>167</v>
      </c>
      <c r="B15" s="201">
        <v>137.75</v>
      </c>
      <c r="C15" s="201">
        <v>152.99</v>
      </c>
      <c r="D15" s="211">
        <v>11.063520871143382</v>
      </c>
      <c r="E15" s="211"/>
    </row>
    <row r="16" spans="1:5" x14ac:dyDescent="0.35">
      <c r="A16" s="212" t="s">
        <v>168</v>
      </c>
      <c r="B16" s="201">
        <v>135.33000000000001</v>
      </c>
      <c r="C16" s="201">
        <v>127.99</v>
      </c>
      <c r="D16" s="211">
        <v>-5.4237789108106238</v>
      </c>
      <c r="E16" s="211"/>
    </row>
    <row r="17" spans="1:5" x14ac:dyDescent="0.35">
      <c r="A17" s="212" t="s">
        <v>169</v>
      </c>
      <c r="B17" s="201">
        <v>149.66999999999999</v>
      </c>
      <c r="C17" s="201">
        <v>154.33000000000001</v>
      </c>
      <c r="D17" s="211">
        <v>3.1135164027527398</v>
      </c>
      <c r="E17" s="211"/>
    </row>
    <row r="18" spans="1:5" x14ac:dyDescent="0.35">
      <c r="A18" s="212" t="s">
        <v>170</v>
      </c>
      <c r="B18" s="201">
        <v>181.12</v>
      </c>
      <c r="C18" s="201">
        <v>172.05</v>
      </c>
      <c r="D18" s="211">
        <v>-5.0077296819787946</v>
      </c>
      <c r="E18" s="211"/>
    </row>
    <row r="19" spans="1:5" ht="21" customHeight="1" x14ac:dyDescent="0.35">
      <c r="A19" s="213" t="s">
        <v>171</v>
      </c>
      <c r="B19" s="201">
        <v>147.31</v>
      </c>
      <c r="C19" s="201">
        <v>146.55000000000001</v>
      </c>
      <c r="D19" s="211">
        <v>-0.51591881067136713</v>
      </c>
      <c r="E19" s="211"/>
    </row>
    <row r="20" spans="1:5" x14ac:dyDescent="0.35">
      <c r="D20" s="211"/>
      <c r="E20" s="211"/>
    </row>
    <row r="21" spans="1:5" s="76" customFormat="1" ht="21.65" customHeight="1" x14ac:dyDescent="0.35">
      <c r="A21" s="214" t="s">
        <v>172</v>
      </c>
      <c r="B21" s="215">
        <v>137.76</v>
      </c>
      <c r="C21" s="215">
        <v>135.28</v>
      </c>
      <c r="D21" s="216">
        <v>-1.8002322880371588</v>
      </c>
      <c r="E21" s="211"/>
    </row>
    <row r="23" spans="1:5" x14ac:dyDescent="0.35">
      <c r="A23" s="217" t="s">
        <v>572</v>
      </c>
    </row>
  </sheetData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B9696-8FA2-5543-9134-D7F4A2F72C24}">
  <dimension ref="A1:R83"/>
  <sheetViews>
    <sheetView topLeftCell="A14" zoomScale="80" zoomScaleNormal="80" workbookViewId="0">
      <selection activeCell="A14" sqref="A14"/>
    </sheetView>
  </sheetViews>
  <sheetFormatPr defaultColWidth="12.453125" defaultRowHeight="14.5" x14ac:dyDescent="0.35"/>
  <cols>
    <col min="1" max="1" width="45.7265625" style="13" bestFit="1" customWidth="1"/>
    <col min="2" max="2" width="16.453125" style="13" customWidth="1"/>
    <col min="3" max="9" width="12.453125" style="13"/>
    <col min="10" max="10" width="49.26953125" style="13" bestFit="1" customWidth="1"/>
    <col min="11" max="11" width="22.453125" style="13" bestFit="1" customWidth="1"/>
    <col min="12" max="12" width="18.453125" style="13" bestFit="1" customWidth="1"/>
    <col min="13" max="13" width="59.1796875" style="13" bestFit="1" customWidth="1"/>
    <col min="14" max="16384" width="12.453125" style="13"/>
  </cols>
  <sheetData>
    <row r="1" spans="1:18" x14ac:dyDescent="0.35">
      <c r="A1" s="13" t="s">
        <v>551</v>
      </c>
      <c r="B1" s="14">
        <v>18111673112.269997</v>
      </c>
      <c r="K1" s="15"/>
      <c r="L1" s="16"/>
      <c r="N1" s="15"/>
    </row>
    <row r="2" spans="1:18" x14ac:dyDescent="0.35">
      <c r="A2" s="13" t="s">
        <v>552</v>
      </c>
      <c r="B2" s="17">
        <v>7943713379.0300007</v>
      </c>
      <c r="C2" s="18"/>
      <c r="D2" s="18"/>
      <c r="E2" s="18"/>
      <c r="F2" s="18"/>
      <c r="G2" s="18"/>
      <c r="H2" s="18"/>
      <c r="I2" s="18"/>
      <c r="K2" s="15"/>
      <c r="L2" s="19"/>
      <c r="N2" s="15"/>
      <c r="Q2" s="20"/>
    </row>
    <row r="3" spans="1:18" x14ac:dyDescent="0.35">
      <c r="A3" s="13" t="s">
        <v>553</v>
      </c>
      <c r="B3" s="17">
        <v>4416026550.3799992</v>
      </c>
      <c r="C3" s="18"/>
      <c r="D3" s="18"/>
      <c r="E3" s="18"/>
      <c r="F3" s="18"/>
      <c r="G3" s="18"/>
      <c r="H3" s="18"/>
      <c r="I3" s="18"/>
      <c r="K3" s="15"/>
      <c r="L3" s="19"/>
      <c r="N3" s="15"/>
      <c r="Q3" s="20"/>
    </row>
    <row r="4" spans="1:18" x14ac:dyDescent="0.35">
      <c r="A4" s="13" t="s">
        <v>554</v>
      </c>
      <c r="B4" s="17">
        <v>4267737081.8200006</v>
      </c>
      <c r="C4" s="18"/>
      <c r="D4" s="18"/>
      <c r="E4" s="18"/>
      <c r="F4" s="18"/>
      <c r="G4" s="18"/>
      <c r="H4" s="18"/>
      <c r="I4" s="18"/>
      <c r="K4" s="15"/>
      <c r="L4" s="19"/>
      <c r="N4" s="15"/>
      <c r="Q4" s="20"/>
    </row>
    <row r="5" spans="1:18" x14ac:dyDescent="0.35">
      <c r="A5" s="13" t="s">
        <v>555</v>
      </c>
      <c r="B5" s="17">
        <v>3396874377.54</v>
      </c>
      <c r="C5" s="18"/>
      <c r="D5" s="18"/>
      <c r="E5" s="18"/>
      <c r="F5" s="18"/>
      <c r="G5" s="18"/>
      <c r="H5" s="18"/>
      <c r="I5" s="18"/>
      <c r="K5" s="15"/>
      <c r="L5" s="19"/>
      <c r="N5" s="15"/>
      <c r="Q5" s="20"/>
    </row>
    <row r="6" spans="1:18" x14ac:dyDescent="0.35">
      <c r="A6" s="13" t="s">
        <v>556</v>
      </c>
      <c r="B6" s="17">
        <v>3393196240.4800005</v>
      </c>
      <c r="K6" s="15"/>
      <c r="L6" s="19"/>
      <c r="N6" s="15"/>
      <c r="Q6" s="20"/>
    </row>
    <row r="7" spans="1:18" x14ac:dyDescent="0.35">
      <c r="A7" s="13" t="s">
        <v>557</v>
      </c>
      <c r="B7" s="17">
        <v>3256480393.9200001</v>
      </c>
      <c r="C7" s="18"/>
      <c r="D7" s="18"/>
      <c r="E7" s="18"/>
      <c r="F7" s="18"/>
      <c r="G7" s="18"/>
      <c r="H7" s="18"/>
      <c r="I7" s="18"/>
      <c r="K7" s="15"/>
      <c r="L7" s="19"/>
      <c r="N7" s="15"/>
      <c r="Q7" s="20"/>
    </row>
    <row r="8" spans="1:18" x14ac:dyDescent="0.35">
      <c r="A8" s="13" t="s">
        <v>558</v>
      </c>
      <c r="B8" s="17">
        <v>3084299070.8299999</v>
      </c>
      <c r="C8" s="18"/>
      <c r="D8" s="18"/>
      <c r="E8" s="18"/>
      <c r="F8" s="18"/>
      <c r="G8" s="18"/>
      <c r="H8" s="18"/>
      <c r="I8" s="18"/>
      <c r="K8" s="15"/>
      <c r="L8" s="19"/>
      <c r="N8" s="15"/>
      <c r="Q8" s="20"/>
    </row>
    <row r="9" spans="1:18" x14ac:dyDescent="0.35">
      <c r="A9" s="13" t="s">
        <v>559</v>
      </c>
      <c r="B9" s="17">
        <v>2987965526.96</v>
      </c>
      <c r="C9" s="18"/>
      <c r="D9" s="18"/>
      <c r="E9" s="18"/>
      <c r="F9" s="18"/>
      <c r="G9" s="18"/>
      <c r="H9" s="18"/>
      <c r="I9" s="18"/>
      <c r="K9" s="15"/>
      <c r="L9" s="19"/>
      <c r="N9" s="15"/>
      <c r="Q9" s="20"/>
    </row>
    <row r="10" spans="1:18" x14ac:dyDescent="0.35">
      <c r="A10" s="13" t="s">
        <v>560</v>
      </c>
      <c r="B10" s="17">
        <v>2483649727.77</v>
      </c>
      <c r="K10" s="15"/>
      <c r="L10" s="19"/>
      <c r="N10" s="15"/>
      <c r="Q10" s="20"/>
    </row>
    <row r="11" spans="1:18" x14ac:dyDescent="0.35">
      <c r="A11" s="13" t="s">
        <v>561</v>
      </c>
      <c r="B11" s="17">
        <v>2450520922.9000001</v>
      </c>
      <c r="C11" s="18"/>
      <c r="D11" s="18"/>
      <c r="E11" s="18"/>
      <c r="F11" s="18"/>
      <c r="G11" s="18"/>
      <c r="H11" s="18"/>
      <c r="I11" s="18"/>
      <c r="K11" s="15"/>
      <c r="L11" s="19"/>
      <c r="N11" s="15"/>
      <c r="Q11" s="20"/>
    </row>
    <row r="12" spans="1:18" x14ac:dyDescent="0.35">
      <c r="A12" s="18" t="s">
        <v>562</v>
      </c>
      <c r="B12" s="17">
        <v>12695470525.929993</v>
      </c>
      <c r="C12" s="18"/>
      <c r="D12" s="18"/>
      <c r="E12" s="18"/>
      <c r="F12" s="18"/>
      <c r="G12" s="18"/>
      <c r="H12" s="18"/>
      <c r="I12" s="18"/>
      <c r="K12" s="15"/>
      <c r="L12" s="19"/>
      <c r="N12" s="15"/>
      <c r="P12" s="18"/>
      <c r="Q12" s="20"/>
    </row>
    <row r="13" spans="1:18" x14ac:dyDescent="0.35">
      <c r="A13" s="18"/>
      <c r="B13" s="17"/>
      <c r="C13" s="18"/>
      <c r="D13" s="18"/>
      <c r="E13" s="18"/>
      <c r="F13" s="18"/>
      <c r="G13" s="18"/>
      <c r="H13" s="18"/>
      <c r="I13" s="18"/>
      <c r="L13" s="15"/>
      <c r="N13" s="21"/>
      <c r="Q13" s="20"/>
    </row>
    <row r="14" spans="1:18" ht="16.5" x14ac:dyDescent="0.35">
      <c r="A14" s="13" t="s">
        <v>591</v>
      </c>
      <c r="B14" s="17"/>
      <c r="C14" s="18"/>
      <c r="D14" s="18"/>
      <c r="E14" s="18"/>
      <c r="F14" s="18"/>
      <c r="G14" s="18"/>
      <c r="H14" s="18"/>
      <c r="I14" s="18"/>
      <c r="L14" s="15"/>
      <c r="N14" s="21"/>
    </row>
    <row r="15" spans="1:18" x14ac:dyDescent="0.35">
      <c r="A15" s="18"/>
      <c r="B15" s="17"/>
      <c r="C15" s="18"/>
      <c r="D15" s="18"/>
      <c r="E15" s="18"/>
      <c r="F15" s="18"/>
      <c r="G15" s="18"/>
      <c r="H15" s="18"/>
      <c r="I15" s="18"/>
      <c r="L15" s="15"/>
      <c r="N15" s="15"/>
    </row>
    <row r="16" spans="1:18" x14ac:dyDescent="0.35">
      <c r="A16" s="18"/>
      <c r="B16" s="17"/>
      <c r="C16" s="18"/>
      <c r="D16" s="18"/>
      <c r="E16" s="18"/>
      <c r="F16" s="18"/>
      <c r="G16" s="18"/>
      <c r="H16" s="18"/>
      <c r="I16" s="18"/>
      <c r="L16" s="15"/>
      <c r="N16" s="15"/>
      <c r="R16" s="22"/>
    </row>
    <row r="17" spans="1:12" x14ac:dyDescent="0.35">
      <c r="A17" s="18"/>
      <c r="B17" s="18"/>
      <c r="C17" s="18"/>
      <c r="D17" s="18"/>
      <c r="E17" s="18"/>
      <c r="F17" s="18"/>
      <c r="G17" s="18"/>
      <c r="H17" s="18"/>
      <c r="I17" s="18"/>
      <c r="L17" s="15"/>
    </row>
    <row r="18" spans="1:12" x14ac:dyDescent="0.35">
      <c r="A18" s="18"/>
      <c r="B18" s="18"/>
      <c r="C18" s="18"/>
      <c r="D18" s="18"/>
      <c r="E18" s="18"/>
      <c r="F18" s="18"/>
      <c r="G18" s="18"/>
      <c r="H18" s="18"/>
      <c r="I18" s="18"/>
      <c r="K18" s="19"/>
    </row>
    <row r="19" spans="1:12" x14ac:dyDescent="0.35">
      <c r="A19" s="18"/>
      <c r="B19" s="18"/>
      <c r="C19" s="18"/>
      <c r="D19" s="18"/>
      <c r="E19" s="18"/>
      <c r="F19" s="18"/>
      <c r="G19" s="18"/>
      <c r="H19" s="18"/>
      <c r="I19" s="18"/>
      <c r="K19" s="15"/>
    </row>
    <row r="20" spans="1:12" x14ac:dyDescent="0.35">
      <c r="A20" s="18"/>
      <c r="B20" s="18"/>
      <c r="C20" s="18"/>
      <c r="D20" s="18"/>
      <c r="E20" s="18"/>
      <c r="F20" s="18"/>
      <c r="G20" s="18"/>
      <c r="H20" s="18"/>
      <c r="I20" s="18"/>
      <c r="K20" s="15"/>
    </row>
    <row r="21" spans="1:12" x14ac:dyDescent="0.35">
      <c r="A21" s="18"/>
      <c r="B21" s="18"/>
      <c r="C21" s="18"/>
      <c r="D21" s="18"/>
      <c r="E21" s="18"/>
      <c r="F21" s="18"/>
      <c r="G21" s="18"/>
      <c r="H21" s="18"/>
      <c r="I21" s="18"/>
      <c r="K21" s="15"/>
    </row>
    <row r="22" spans="1:12" x14ac:dyDescent="0.35">
      <c r="A22" s="18"/>
      <c r="B22" s="18"/>
      <c r="C22" s="18"/>
      <c r="D22" s="18"/>
      <c r="E22" s="18"/>
      <c r="F22" s="18"/>
      <c r="G22" s="18"/>
      <c r="H22" s="18"/>
      <c r="I22" s="18"/>
      <c r="K22" s="15"/>
    </row>
    <row r="23" spans="1:12" x14ac:dyDescent="0.35">
      <c r="A23" s="18"/>
      <c r="B23" s="18"/>
      <c r="C23" s="18"/>
      <c r="D23" s="18"/>
      <c r="E23" s="18"/>
      <c r="F23" s="18"/>
      <c r="G23" s="18"/>
      <c r="H23" s="18"/>
      <c r="I23" s="18"/>
      <c r="K23" s="15"/>
    </row>
    <row r="24" spans="1:12" x14ac:dyDescent="0.35">
      <c r="A24" s="18"/>
      <c r="B24" s="18"/>
      <c r="C24" s="18"/>
      <c r="D24" s="18"/>
      <c r="E24" s="18"/>
      <c r="F24" s="18"/>
      <c r="G24" s="18"/>
      <c r="H24" s="18"/>
      <c r="I24" s="18"/>
      <c r="K24" s="15"/>
    </row>
    <row r="25" spans="1:12" x14ac:dyDescent="0.35">
      <c r="A25" s="18"/>
      <c r="B25" s="18"/>
      <c r="C25" s="18"/>
      <c r="D25" s="18"/>
      <c r="E25" s="18"/>
      <c r="F25" s="18"/>
      <c r="G25" s="18"/>
      <c r="H25" s="18"/>
      <c r="I25" s="18"/>
      <c r="K25" s="15"/>
    </row>
    <row r="26" spans="1:12" x14ac:dyDescent="0.35">
      <c r="A26" s="18"/>
      <c r="B26" s="18"/>
      <c r="C26" s="18"/>
      <c r="D26" s="18"/>
      <c r="E26" s="18"/>
      <c r="F26" s="18"/>
      <c r="G26" s="18"/>
      <c r="H26" s="18"/>
      <c r="I26" s="18"/>
      <c r="K26" s="15"/>
    </row>
    <row r="27" spans="1:12" x14ac:dyDescent="0.35">
      <c r="A27" s="18"/>
      <c r="B27" s="18"/>
      <c r="K27" s="15"/>
    </row>
    <row r="28" spans="1:12" x14ac:dyDescent="0.35">
      <c r="A28" s="18"/>
      <c r="B28" s="18"/>
      <c r="C28" s="18"/>
      <c r="D28" s="18"/>
      <c r="E28" s="18"/>
      <c r="F28" s="18"/>
      <c r="G28" s="18"/>
      <c r="H28" s="18"/>
      <c r="I28" s="18"/>
      <c r="K28" s="15"/>
    </row>
    <row r="29" spans="1:12" x14ac:dyDescent="0.35">
      <c r="A29" s="18"/>
      <c r="C29" s="18"/>
      <c r="D29" s="18"/>
      <c r="E29" s="18"/>
      <c r="F29" s="18"/>
      <c r="G29" s="18"/>
      <c r="H29" s="18"/>
      <c r="I29" s="18"/>
      <c r="K29" s="15"/>
    </row>
    <row r="30" spans="1:12" x14ac:dyDescent="0.35">
      <c r="A30" s="18"/>
      <c r="C30" s="18"/>
      <c r="D30" s="18"/>
      <c r="E30" s="18"/>
      <c r="F30" s="18"/>
      <c r="G30" s="18"/>
      <c r="H30" s="18"/>
      <c r="I30" s="18"/>
    </row>
    <row r="31" spans="1:12" x14ac:dyDescent="0.35">
      <c r="A31" s="18"/>
      <c r="C31" s="18"/>
      <c r="D31" s="18"/>
      <c r="E31" s="18"/>
      <c r="F31" s="18"/>
      <c r="G31" s="18"/>
      <c r="H31" s="18"/>
      <c r="I31" s="18"/>
      <c r="K31" s="23"/>
    </row>
    <row r="32" spans="1:12" x14ac:dyDescent="0.35">
      <c r="A32" s="18"/>
      <c r="B32" s="17"/>
      <c r="C32" s="18"/>
      <c r="D32" s="18"/>
      <c r="E32" s="18"/>
      <c r="F32" s="18"/>
      <c r="G32" s="18"/>
      <c r="H32" s="18"/>
      <c r="I32" s="18"/>
      <c r="K32" s="23"/>
    </row>
    <row r="36" spans="1:2" x14ac:dyDescent="0.35">
      <c r="B36" s="14"/>
    </row>
    <row r="38" spans="1:2" ht="16.5" x14ac:dyDescent="0.35">
      <c r="A38" s="13" t="s">
        <v>592</v>
      </c>
    </row>
    <row r="40" spans="1:2" x14ac:dyDescent="0.35">
      <c r="A40" s="36" t="s">
        <v>510</v>
      </c>
    </row>
    <row r="46" spans="1:2" x14ac:dyDescent="0.35">
      <c r="A46" s="18"/>
      <c r="B46" s="17"/>
    </row>
    <row r="47" spans="1:2" x14ac:dyDescent="0.35">
      <c r="A47" s="18"/>
      <c r="B47" s="17"/>
    </row>
    <row r="48" spans="1:2" x14ac:dyDescent="0.35">
      <c r="A48" s="18"/>
      <c r="B48" s="17"/>
    </row>
    <row r="49" spans="1:2" x14ac:dyDescent="0.35">
      <c r="A49" s="18"/>
      <c r="B49" s="17"/>
    </row>
    <row r="50" spans="1:2" x14ac:dyDescent="0.35">
      <c r="A50" s="18"/>
      <c r="B50" s="17"/>
    </row>
    <row r="51" spans="1:2" x14ac:dyDescent="0.35">
      <c r="A51" s="18"/>
      <c r="B51" s="17"/>
    </row>
    <row r="52" spans="1:2" x14ac:dyDescent="0.35">
      <c r="A52" s="18"/>
      <c r="B52" s="17"/>
    </row>
    <row r="53" spans="1:2" x14ac:dyDescent="0.35">
      <c r="A53" s="18"/>
      <c r="B53" s="17"/>
    </row>
    <row r="54" spans="1:2" x14ac:dyDescent="0.35">
      <c r="A54" s="18"/>
      <c r="B54" s="17"/>
    </row>
    <row r="55" spans="1:2" x14ac:dyDescent="0.35">
      <c r="A55" s="18"/>
      <c r="B55" s="17"/>
    </row>
    <row r="56" spans="1:2" x14ac:dyDescent="0.35">
      <c r="A56" s="18"/>
      <c r="B56" s="17"/>
    </row>
    <row r="57" spans="1:2" x14ac:dyDescent="0.35">
      <c r="A57" s="18"/>
      <c r="B57" s="17"/>
    </row>
    <row r="58" spans="1:2" x14ac:dyDescent="0.35">
      <c r="A58" s="18"/>
      <c r="B58" s="17"/>
    </row>
    <row r="59" spans="1:2" x14ac:dyDescent="0.35">
      <c r="A59" s="18"/>
      <c r="B59" s="17"/>
    </row>
    <row r="60" spans="1:2" x14ac:dyDescent="0.35">
      <c r="A60" s="18"/>
      <c r="B60" s="17"/>
    </row>
    <row r="61" spans="1:2" x14ac:dyDescent="0.35">
      <c r="A61" s="18"/>
      <c r="B61" s="17"/>
    </row>
    <row r="62" spans="1:2" x14ac:dyDescent="0.35">
      <c r="A62" s="18"/>
      <c r="B62" s="18"/>
    </row>
    <row r="63" spans="1:2" x14ac:dyDescent="0.35">
      <c r="A63" s="18"/>
      <c r="B63" s="18"/>
    </row>
    <row r="64" spans="1:2" x14ac:dyDescent="0.35">
      <c r="A64" s="18"/>
      <c r="B64" s="18"/>
    </row>
    <row r="65" spans="1:2" x14ac:dyDescent="0.35">
      <c r="A65" s="18"/>
      <c r="B65" s="18"/>
    </row>
    <row r="66" spans="1:2" x14ac:dyDescent="0.35">
      <c r="A66" s="18"/>
      <c r="B66" s="18"/>
    </row>
    <row r="67" spans="1:2" x14ac:dyDescent="0.35">
      <c r="A67" s="18"/>
      <c r="B67" s="18"/>
    </row>
    <row r="68" spans="1:2" x14ac:dyDescent="0.35">
      <c r="A68" s="18"/>
      <c r="B68" s="18"/>
    </row>
    <row r="69" spans="1:2" x14ac:dyDescent="0.35">
      <c r="A69" s="18"/>
      <c r="B69" s="18"/>
    </row>
    <row r="70" spans="1:2" x14ac:dyDescent="0.35">
      <c r="A70" s="18"/>
      <c r="B70" s="18"/>
    </row>
    <row r="71" spans="1:2" x14ac:dyDescent="0.35">
      <c r="A71" s="18"/>
      <c r="B71" s="18"/>
    </row>
    <row r="72" spans="1:2" x14ac:dyDescent="0.35">
      <c r="A72" s="18"/>
      <c r="B72" s="18"/>
    </row>
    <row r="73" spans="1:2" x14ac:dyDescent="0.35">
      <c r="A73" s="18"/>
      <c r="B73" s="18"/>
    </row>
    <row r="74" spans="1:2" x14ac:dyDescent="0.35">
      <c r="A74" s="18"/>
      <c r="B74" s="18"/>
    </row>
    <row r="75" spans="1:2" x14ac:dyDescent="0.35">
      <c r="A75" s="18"/>
      <c r="B75" s="18"/>
    </row>
    <row r="76" spans="1:2" x14ac:dyDescent="0.35">
      <c r="A76" s="18"/>
      <c r="B76" s="18"/>
    </row>
    <row r="77" spans="1:2" x14ac:dyDescent="0.35">
      <c r="A77" s="18"/>
      <c r="B77" s="18"/>
    </row>
    <row r="78" spans="1:2" x14ac:dyDescent="0.35">
      <c r="A78" s="18"/>
      <c r="B78" s="18"/>
    </row>
    <row r="79" spans="1:2" x14ac:dyDescent="0.35">
      <c r="A79" s="18"/>
      <c r="B79" s="18"/>
    </row>
    <row r="80" spans="1:2" x14ac:dyDescent="0.35">
      <c r="A80" s="18"/>
      <c r="B80" s="18"/>
    </row>
    <row r="81" spans="1:2" x14ac:dyDescent="0.35">
      <c r="A81" s="18"/>
      <c r="B81" s="18"/>
    </row>
    <row r="82" spans="1:2" x14ac:dyDescent="0.35">
      <c r="A82" s="18"/>
      <c r="B82" s="18"/>
    </row>
    <row r="83" spans="1:2" x14ac:dyDescent="0.35">
      <c r="A83" s="18"/>
      <c r="B83" s="17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4DAD-3BF2-4DA6-84B5-E4CC076519C4}">
  <dimension ref="A3:K25"/>
  <sheetViews>
    <sheetView topLeftCell="A7" zoomScale="80" zoomScaleNormal="80" workbookViewId="0">
      <selection activeCell="A8" sqref="A8"/>
    </sheetView>
  </sheetViews>
  <sheetFormatPr defaultColWidth="8.81640625" defaultRowHeight="14.5" x14ac:dyDescent="0.35"/>
  <cols>
    <col min="1" max="16384" width="8.81640625" style="1"/>
  </cols>
  <sheetData>
    <row r="3" spans="1:11" x14ac:dyDescent="0.35">
      <c r="B3" s="204" t="s">
        <v>173</v>
      </c>
      <c r="C3" s="204" t="s">
        <v>174</v>
      </c>
      <c r="D3" s="204" t="s">
        <v>175</v>
      </c>
      <c r="E3" s="204" t="s">
        <v>176</v>
      </c>
      <c r="F3" s="204" t="s">
        <v>177</v>
      </c>
      <c r="G3" s="204" t="s">
        <v>178</v>
      </c>
      <c r="H3" s="204" t="s">
        <v>153</v>
      </c>
      <c r="I3" s="204" t="s">
        <v>154</v>
      </c>
      <c r="J3" s="204" t="s">
        <v>150</v>
      </c>
      <c r="K3" s="204" t="s">
        <v>152</v>
      </c>
    </row>
    <row r="4" spans="1:11" x14ac:dyDescent="0.35">
      <c r="A4" s="1" t="s">
        <v>179</v>
      </c>
      <c r="B4" s="202">
        <v>100</v>
      </c>
      <c r="C4" s="200">
        <v>102.14</v>
      </c>
      <c r="D4" s="202">
        <v>97.9</v>
      </c>
      <c r="E4" s="200">
        <v>96.91</v>
      </c>
      <c r="F4" s="200">
        <v>94.93</v>
      </c>
      <c r="G4" s="200">
        <v>86.23</v>
      </c>
      <c r="H4" s="200">
        <v>86.13</v>
      </c>
      <c r="I4" s="200">
        <v>83.17</v>
      </c>
      <c r="J4" s="200">
        <v>81.709999999999994</v>
      </c>
      <c r="K4" s="200">
        <v>81.209999999999994</v>
      </c>
    </row>
    <row r="5" spans="1:11" x14ac:dyDescent="0.35">
      <c r="A5" s="1" t="s">
        <v>180</v>
      </c>
      <c r="B5" s="202">
        <v>100</v>
      </c>
      <c r="C5" s="200">
        <v>98.83</v>
      </c>
      <c r="D5" s="202">
        <v>103.3</v>
      </c>
      <c r="E5" s="200">
        <v>104.88</v>
      </c>
      <c r="F5" s="200">
        <v>104.64</v>
      </c>
      <c r="G5" s="200">
        <v>101.98</v>
      </c>
      <c r="H5" s="200">
        <v>104.37</v>
      </c>
      <c r="I5" s="200">
        <v>101.62</v>
      </c>
      <c r="J5" s="200">
        <v>99.49</v>
      </c>
      <c r="K5" s="200">
        <v>99.91</v>
      </c>
    </row>
    <row r="7" spans="1:11" x14ac:dyDescent="0.35">
      <c r="A7" s="205" t="s">
        <v>568</v>
      </c>
    </row>
    <row r="25" spans="1:1" x14ac:dyDescent="0.35">
      <c r="A25" s="1" t="s">
        <v>573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EC9BE-F147-4DD1-81AA-545ABB82C9D0}">
  <dimension ref="A1:E25"/>
  <sheetViews>
    <sheetView topLeftCell="E1" zoomScale="80" zoomScaleNormal="80" workbookViewId="0">
      <selection activeCell="E2" sqref="E2"/>
    </sheetView>
  </sheetViews>
  <sheetFormatPr defaultColWidth="8.81640625" defaultRowHeight="14.5" x14ac:dyDescent="0.35"/>
  <cols>
    <col min="1" max="16384" width="8.81640625" style="1"/>
  </cols>
  <sheetData>
    <row r="1" spans="1:5" x14ac:dyDescent="0.35">
      <c r="E1" s="1" t="s">
        <v>181</v>
      </c>
    </row>
    <row r="2" spans="1:5" x14ac:dyDescent="0.35">
      <c r="B2" s="1">
        <v>2024</v>
      </c>
      <c r="C2" s="1">
        <v>2024</v>
      </c>
    </row>
    <row r="3" spans="1:5" x14ac:dyDescent="0.35">
      <c r="B3" s="56" t="s">
        <v>182</v>
      </c>
      <c r="C3" s="56" t="s">
        <v>183</v>
      </c>
    </row>
    <row r="4" spans="1:5" x14ac:dyDescent="0.35">
      <c r="A4" s="199" t="s">
        <v>184</v>
      </c>
      <c r="B4" s="200">
        <v>81.209999999999994</v>
      </c>
      <c r="C4" s="200">
        <v>99.91</v>
      </c>
    </row>
    <row r="5" spans="1:5" x14ac:dyDescent="0.35">
      <c r="A5" s="199" t="s">
        <v>81</v>
      </c>
      <c r="B5" s="201">
        <v>93.51</v>
      </c>
      <c r="C5" s="201">
        <v>99.38</v>
      </c>
    </row>
    <row r="6" spans="1:5" x14ac:dyDescent="0.35">
      <c r="A6" s="199" t="s">
        <v>93</v>
      </c>
      <c r="B6" s="201">
        <v>102.99</v>
      </c>
      <c r="C6" s="201">
        <v>112.92</v>
      </c>
    </row>
    <row r="7" spans="1:5" x14ac:dyDescent="0.35">
      <c r="A7" s="199" t="s">
        <v>96</v>
      </c>
      <c r="B7" s="200">
        <v>94.73</v>
      </c>
      <c r="C7" s="200">
        <v>116.12</v>
      </c>
    </row>
    <row r="8" spans="1:5" x14ac:dyDescent="0.35">
      <c r="A8" s="199" t="s">
        <v>102</v>
      </c>
      <c r="B8" s="200">
        <v>81.239999999999995</v>
      </c>
      <c r="C8" s="200">
        <v>94.34</v>
      </c>
    </row>
    <row r="9" spans="1:5" x14ac:dyDescent="0.35">
      <c r="A9" s="199" t="s">
        <v>132</v>
      </c>
      <c r="B9" s="201">
        <v>80.62</v>
      </c>
      <c r="C9" s="201">
        <v>84.47</v>
      </c>
    </row>
    <row r="10" spans="1:5" x14ac:dyDescent="0.35">
      <c r="A10" s="199" t="s">
        <v>72</v>
      </c>
      <c r="B10" s="200">
        <v>47.39</v>
      </c>
      <c r="C10" s="202">
        <v>92.8</v>
      </c>
    </row>
    <row r="11" spans="1:5" x14ac:dyDescent="0.35">
      <c r="A11" s="199" t="s">
        <v>126</v>
      </c>
      <c r="B11" s="201">
        <v>70.55</v>
      </c>
      <c r="C11" s="201">
        <v>88.99</v>
      </c>
    </row>
    <row r="12" spans="1:5" x14ac:dyDescent="0.35">
      <c r="A12" s="203" t="s">
        <v>129</v>
      </c>
      <c r="B12" s="200">
        <v>84.02</v>
      </c>
      <c r="C12" s="200">
        <v>123.05</v>
      </c>
    </row>
    <row r="25" spans="4:4" x14ac:dyDescent="0.35">
      <c r="D25" s="1" t="s">
        <v>573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BD7C3-B66F-4C5F-8239-344277176315}">
  <dimension ref="A1:G23"/>
  <sheetViews>
    <sheetView zoomScale="80" zoomScaleNormal="80" workbookViewId="0">
      <selection activeCell="A2" sqref="A2"/>
    </sheetView>
  </sheetViews>
  <sheetFormatPr defaultColWidth="8.81640625" defaultRowHeight="14.5" x14ac:dyDescent="0.35"/>
  <cols>
    <col min="1" max="1" width="47.7265625" style="36" customWidth="1"/>
    <col min="2" max="3" width="8.453125" style="36" customWidth="1"/>
    <col min="4" max="160" width="9.1796875" style="36"/>
    <col min="161" max="161" width="63.7265625" style="36" customWidth="1"/>
    <col min="162" max="194" width="9.1796875" style="36"/>
    <col min="195" max="195" width="63.7265625" style="36" customWidth="1"/>
    <col min="196" max="416" width="9.1796875" style="36"/>
    <col min="417" max="417" width="63.7265625" style="36" customWidth="1"/>
    <col min="418" max="450" width="9.1796875" style="36"/>
    <col min="451" max="451" width="63.7265625" style="36" customWidth="1"/>
    <col min="452" max="672" width="9.1796875" style="36"/>
    <col min="673" max="673" width="63.7265625" style="36" customWidth="1"/>
    <col min="674" max="706" width="9.1796875" style="36"/>
    <col min="707" max="707" width="63.7265625" style="36" customWidth="1"/>
    <col min="708" max="928" width="9.1796875" style="36"/>
    <col min="929" max="929" width="63.7265625" style="36" customWidth="1"/>
    <col min="930" max="962" width="9.1796875" style="36"/>
    <col min="963" max="963" width="63.7265625" style="36" customWidth="1"/>
    <col min="964" max="1184" width="9.1796875" style="36"/>
    <col min="1185" max="1185" width="63.7265625" style="36" customWidth="1"/>
    <col min="1186" max="1218" width="9.1796875" style="36"/>
    <col min="1219" max="1219" width="63.7265625" style="36" customWidth="1"/>
    <col min="1220" max="1440" width="9.1796875" style="36"/>
    <col min="1441" max="1441" width="63.7265625" style="36" customWidth="1"/>
    <col min="1442" max="1474" width="9.1796875" style="36"/>
    <col min="1475" max="1475" width="63.7265625" style="36" customWidth="1"/>
    <col min="1476" max="1696" width="9.1796875" style="36"/>
    <col min="1697" max="1697" width="63.7265625" style="36" customWidth="1"/>
    <col min="1698" max="1730" width="9.1796875" style="36"/>
    <col min="1731" max="1731" width="63.7265625" style="36" customWidth="1"/>
    <col min="1732" max="1952" width="9.1796875" style="36"/>
    <col min="1953" max="1953" width="63.7265625" style="36" customWidth="1"/>
    <col min="1954" max="1986" width="9.1796875" style="36"/>
    <col min="1987" max="1987" width="63.7265625" style="36" customWidth="1"/>
    <col min="1988" max="2208" width="9.1796875" style="36"/>
    <col min="2209" max="2209" width="63.7265625" style="36" customWidth="1"/>
    <col min="2210" max="2242" width="9.1796875" style="36"/>
    <col min="2243" max="2243" width="63.7265625" style="36" customWidth="1"/>
    <col min="2244" max="2464" width="9.1796875" style="36"/>
    <col min="2465" max="2465" width="63.7265625" style="36" customWidth="1"/>
    <col min="2466" max="2498" width="9.1796875" style="36"/>
    <col min="2499" max="2499" width="63.7265625" style="36" customWidth="1"/>
    <col min="2500" max="2720" width="9.1796875" style="36"/>
    <col min="2721" max="2721" width="63.7265625" style="36" customWidth="1"/>
    <col min="2722" max="2754" width="9.1796875" style="36"/>
    <col min="2755" max="2755" width="63.7265625" style="36" customWidth="1"/>
    <col min="2756" max="2976" width="9.1796875" style="36"/>
    <col min="2977" max="2977" width="63.7265625" style="36" customWidth="1"/>
    <col min="2978" max="3010" width="9.1796875" style="36"/>
    <col min="3011" max="3011" width="63.7265625" style="36" customWidth="1"/>
    <col min="3012" max="3232" width="9.1796875" style="36"/>
    <col min="3233" max="3233" width="63.7265625" style="36" customWidth="1"/>
    <col min="3234" max="3266" width="9.1796875" style="36"/>
    <col min="3267" max="3267" width="63.7265625" style="36" customWidth="1"/>
    <col min="3268" max="3488" width="9.1796875" style="36"/>
    <col min="3489" max="3489" width="63.7265625" style="36" customWidth="1"/>
    <col min="3490" max="3522" width="9.1796875" style="36"/>
    <col min="3523" max="3523" width="63.7265625" style="36" customWidth="1"/>
    <col min="3524" max="3744" width="9.1796875" style="36"/>
    <col min="3745" max="3745" width="63.7265625" style="36" customWidth="1"/>
    <col min="3746" max="3778" width="9.1796875" style="36"/>
    <col min="3779" max="3779" width="63.7265625" style="36" customWidth="1"/>
    <col min="3780" max="4000" width="9.1796875" style="36"/>
    <col min="4001" max="4001" width="63.7265625" style="36" customWidth="1"/>
    <col min="4002" max="4034" width="9.1796875" style="36"/>
    <col min="4035" max="4035" width="63.7265625" style="36" customWidth="1"/>
    <col min="4036" max="4256" width="9.1796875" style="36"/>
    <col min="4257" max="4257" width="63.7265625" style="36" customWidth="1"/>
    <col min="4258" max="4290" width="9.1796875" style="36"/>
    <col min="4291" max="4291" width="63.7265625" style="36" customWidth="1"/>
    <col min="4292" max="4512" width="9.1796875" style="36"/>
    <col min="4513" max="4513" width="63.7265625" style="36" customWidth="1"/>
    <col min="4514" max="4546" width="9.1796875" style="36"/>
    <col min="4547" max="4547" width="63.7265625" style="36" customWidth="1"/>
    <col min="4548" max="4768" width="9.1796875" style="36"/>
    <col min="4769" max="4769" width="63.7265625" style="36" customWidth="1"/>
    <col min="4770" max="4802" width="9.1796875" style="36"/>
    <col min="4803" max="4803" width="63.7265625" style="36" customWidth="1"/>
    <col min="4804" max="5024" width="9.1796875" style="36"/>
    <col min="5025" max="5025" width="63.7265625" style="36" customWidth="1"/>
    <col min="5026" max="5058" width="9.1796875" style="36"/>
    <col min="5059" max="5059" width="63.7265625" style="36" customWidth="1"/>
    <col min="5060" max="5280" width="9.1796875" style="36"/>
    <col min="5281" max="5281" width="63.7265625" style="36" customWidth="1"/>
    <col min="5282" max="5314" width="9.1796875" style="36"/>
    <col min="5315" max="5315" width="63.7265625" style="36" customWidth="1"/>
    <col min="5316" max="5536" width="9.1796875" style="36"/>
    <col min="5537" max="5537" width="63.7265625" style="36" customWidth="1"/>
    <col min="5538" max="5570" width="9.1796875" style="36"/>
    <col min="5571" max="5571" width="63.7265625" style="36" customWidth="1"/>
    <col min="5572" max="5792" width="9.1796875" style="36"/>
    <col min="5793" max="5793" width="63.7265625" style="36" customWidth="1"/>
    <col min="5794" max="5826" width="9.1796875" style="36"/>
    <col min="5827" max="5827" width="63.7265625" style="36" customWidth="1"/>
    <col min="5828" max="6048" width="9.1796875" style="36"/>
    <col min="6049" max="6049" width="63.7265625" style="36" customWidth="1"/>
    <col min="6050" max="6082" width="9.1796875" style="36"/>
    <col min="6083" max="6083" width="63.7265625" style="36" customWidth="1"/>
    <col min="6084" max="6304" width="9.1796875" style="36"/>
    <col min="6305" max="6305" width="63.7265625" style="36" customWidth="1"/>
    <col min="6306" max="6338" width="9.1796875" style="36"/>
    <col min="6339" max="6339" width="63.7265625" style="36" customWidth="1"/>
    <col min="6340" max="6560" width="9.1796875" style="36"/>
    <col min="6561" max="6561" width="63.7265625" style="36" customWidth="1"/>
    <col min="6562" max="6594" width="9.1796875" style="36"/>
    <col min="6595" max="6595" width="63.7265625" style="36" customWidth="1"/>
    <col min="6596" max="6816" width="9.1796875" style="36"/>
    <col min="6817" max="6817" width="63.7265625" style="36" customWidth="1"/>
    <col min="6818" max="6850" width="9.1796875" style="36"/>
    <col min="6851" max="6851" width="63.7265625" style="36" customWidth="1"/>
    <col min="6852" max="7072" width="9.1796875" style="36"/>
    <col min="7073" max="7073" width="63.7265625" style="36" customWidth="1"/>
    <col min="7074" max="7106" width="9.1796875" style="36"/>
    <col min="7107" max="7107" width="63.7265625" style="36" customWidth="1"/>
    <col min="7108" max="7328" width="9.1796875" style="36"/>
    <col min="7329" max="7329" width="63.7265625" style="36" customWidth="1"/>
    <col min="7330" max="7362" width="9.1796875" style="36"/>
    <col min="7363" max="7363" width="63.7265625" style="36" customWidth="1"/>
    <col min="7364" max="7584" width="9.1796875" style="36"/>
    <col min="7585" max="7585" width="63.7265625" style="36" customWidth="1"/>
    <col min="7586" max="7618" width="9.1796875" style="36"/>
    <col min="7619" max="7619" width="63.7265625" style="36" customWidth="1"/>
    <col min="7620" max="7840" width="9.1796875" style="36"/>
    <col min="7841" max="7841" width="63.7265625" style="36" customWidth="1"/>
    <col min="7842" max="7874" width="9.1796875" style="36"/>
    <col min="7875" max="7875" width="63.7265625" style="36" customWidth="1"/>
    <col min="7876" max="8096" width="9.1796875" style="36"/>
    <col min="8097" max="8097" width="63.7265625" style="36" customWidth="1"/>
    <col min="8098" max="8130" width="9.1796875" style="36"/>
    <col min="8131" max="8131" width="63.7265625" style="36" customWidth="1"/>
    <col min="8132" max="8352" width="9.1796875" style="36"/>
    <col min="8353" max="8353" width="63.7265625" style="36" customWidth="1"/>
    <col min="8354" max="8386" width="9.1796875" style="36"/>
    <col min="8387" max="8387" width="63.7265625" style="36" customWidth="1"/>
    <col min="8388" max="8608" width="9.1796875" style="36"/>
    <col min="8609" max="8609" width="63.7265625" style="36" customWidth="1"/>
    <col min="8610" max="8642" width="9.1796875" style="36"/>
    <col min="8643" max="8643" width="63.7265625" style="36" customWidth="1"/>
    <col min="8644" max="8864" width="9.1796875" style="36"/>
    <col min="8865" max="8865" width="63.7265625" style="36" customWidth="1"/>
    <col min="8866" max="8898" width="9.1796875" style="36"/>
    <col min="8899" max="8899" width="63.7265625" style="36" customWidth="1"/>
    <col min="8900" max="9120" width="9.1796875" style="36"/>
    <col min="9121" max="9121" width="63.7265625" style="36" customWidth="1"/>
    <col min="9122" max="9154" width="9.1796875" style="36"/>
    <col min="9155" max="9155" width="63.7265625" style="36" customWidth="1"/>
    <col min="9156" max="9376" width="9.1796875" style="36"/>
    <col min="9377" max="9377" width="63.7265625" style="36" customWidth="1"/>
    <col min="9378" max="9410" width="9.1796875" style="36"/>
    <col min="9411" max="9411" width="63.7265625" style="36" customWidth="1"/>
    <col min="9412" max="9632" width="9.1796875" style="36"/>
    <col min="9633" max="9633" width="63.7265625" style="36" customWidth="1"/>
    <col min="9634" max="9666" width="9.1796875" style="36"/>
    <col min="9667" max="9667" width="63.7265625" style="36" customWidth="1"/>
    <col min="9668" max="9888" width="9.1796875" style="36"/>
    <col min="9889" max="9889" width="63.7265625" style="36" customWidth="1"/>
    <col min="9890" max="9922" width="9.1796875" style="36"/>
    <col min="9923" max="9923" width="63.7265625" style="36" customWidth="1"/>
    <col min="9924" max="10144" width="9.1796875" style="36"/>
    <col min="10145" max="10145" width="63.7265625" style="36" customWidth="1"/>
    <col min="10146" max="10178" width="9.1796875" style="36"/>
    <col min="10179" max="10179" width="63.7265625" style="36" customWidth="1"/>
    <col min="10180" max="10400" width="9.1796875" style="36"/>
    <col min="10401" max="10401" width="63.7265625" style="36" customWidth="1"/>
    <col min="10402" max="10434" width="9.1796875" style="36"/>
    <col min="10435" max="10435" width="63.7265625" style="36" customWidth="1"/>
    <col min="10436" max="10656" width="9.1796875" style="36"/>
    <col min="10657" max="10657" width="63.7265625" style="36" customWidth="1"/>
    <col min="10658" max="10690" width="9.1796875" style="36"/>
    <col min="10691" max="10691" width="63.7265625" style="36" customWidth="1"/>
    <col min="10692" max="10912" width="9.1796875" style="36"/>
    <col min="10913" max="10913" width="63.7265625" style="36" customWidth="1"/>
    <col min="10914" max="10946" width="9.1796875" style="36"/>
    <col min="10947" max="10947" width="63.7265625" style="36" customWidth="1"/>
    <col min="10948" max="11168" width="9.1796875" style="36"/>
    <col min="11169" max="11169" width="63.7265625" style="36" customWidth="1"/>
    <col min="11170" max="11202" width="9.1796875" style="36"/>
    <col min="11203" max="11203" width="63.7265625" style="36" customWidth="1"/>
    <col min="11204" max="11424" width="9.1796875" style="36"/>
    <col min="11425" max="11425" width="63.7265625" style="36" customWidth="1"/>
    <col min="11426" max="11458" width="9.1796875" style="36"/>
    <col min="11459" max="11459" width="63.7265625" style="36" customWidth="1"/>
    <col min="11460" max="11680" width="9.1796875" style="36"/>
    <col min="11681" max="11681" width="63.7265625" style="36" customWidth="1"/>
    <col min="11682" max="11714" width="9.1796875" style="36"/>
    <col min="11715" max="11715" width="63.7265625" style="36" customWidth="1"/>
    <col min="11716" max="11936" width="9.1796875" style="36"/>
    <col min="11937" max="11937" width="63.7265625" style="36" customWidth="1"/>
    <col min="11938" max="11970" width="9.1796875" style="36"/>
    <col min="11971" max="11971" width="63.7265625" style="36" customWidth="1"/>
    <col min="11972" max="12192" width="9.1796875" style="36"/>
    <col min="12193" max="12193" width="63.7265625" style="36" customWidth="1"/>
    <col min="12194" max="12226" width="9.1796875" style="36"/>
    <col min="12227" max="12227" width="63.7265625" style="36" customWidth="1"/>
    <col min="12228" max="12448" width="9.1796875" style="36"/>
    <col min="12449" max="12449" width="63.7265625" style="36" customWidth="1"/>
    <col min="12450" max="12482" width="9.1796875" style="36"/>
    <col min="12483" max="12483" width="63.7265625" style="36" customWidth="1"/>
    <col min="12484" max="12704" width="9.1796875" style="36"/>
    <col min="12705" max="12705" width="63.7265625" style="36" customWidth="1"/>
    <col min="12706" max="12738" width="9.1796875" style="36"/>
    <col min="12739" max="12739" width="63.7265625" style="36" customWidth="1"/>
    <col min="12740" max="12960" width="9.1796875" style="36"/>
    <col min="12961" max="12961" width="63.7265625" style="36" customWidth="1"/>
    <col min="12962" max="12994" width="9.1796875" style="36"/>
    <col min="12995" max="12995" width="63.7265625" style="36" customWidth="1"/>
    <col min="12996" max="13216" width="9.1796875" style="36"/>
    <col min="13217" max="13217" width="63.7265625" style="36" customWidth="1"/>
    <col min="13218" max="13250" width="9.1796875" style="36"/>
    <col min="13251" max="13251" width="63.7265625" style="36" customWidth="1"/>
    <col min="13252" max="13472" width="9.1796875" style="36"/>
    <col min="13473" max="13473" width="63.7265625" style="36" customWidth="1"/>
    <col min="13474" max="13506" width="9.1796875" style="36"/>
    <col min="13507" max="13507" width="63.7265625" style="36" customWidth="1"/>
    <col min="13508" max="13728" width="9.1796875" style="36"/>
    <col min="13729" max="13729" width="63.7265625" style="36" customWidth="1"/>
    <col min="13730" max="13762" width="9.1796875" style="36"/>
    <col min="13763" max="13763" width="63.7265625" style="36" customWidth="1"/>
    <col min="13764" max="13984" width="9.1796875" style="36"/>
    <col min="13985" max="13985" width="63.7265625" style="36" customWidth="1"/>
    <col min="13986" max="14018" width="9.1796875" style="36"/>
    <col min="14019" max="14019" width="63.7265625" style="36" customWidth="1"/>
    <col min="14020" max="14240" width="9.1796875" style="36"/>
    <col min="14241" max="14241" width="63.7265625" style="36" customWidth="1"/>
    <col min="14242" max="14274" width="9.1796875" style="36"/>
    <col min="14275" max="14275" width="63.7265625" style="36" customWidth="1"/>
    <col min="14276" max="14496" width="9.1796875" style="36"/>
    <col min="14497" max="14497" width="63.7265625" style="36" customWidth="1"/>
    <col min="14498" max="14530" width="9.1796875" style="36"/>
    <col min="14531" max="14531" width="63.7265625" style="36" customWidth="1"/>
    <col min="14532" max="14752" width="9.1796875" style="36"/>
    <col min="14753" max="14753" width="63.7265625" style="36" customWidth="1"/>
    <col min="14754" max="14786" width="9.1796875" style="36"/>
    <col min="14787" max="14787" width="63.7265625" style="36" customWidth="1"/>
    <col min="14788" max="15008" width="9.1796875" style="36"/>
    <col min="15009" max="15009" width="63.7265625" style="36" customWidth="1"/>
    <col min="15010" max="15042" width="9.1796875" style="36"/>
    <col min="15043" max="15043" width="63.7265625" style="36" customWidth="1"/>
    <col min="15044" max="15264" width="9.1796875" style="36"/>
    <col min="15265" max="15265" width="63.7265625" style="36" customWidth="1"/>
    <col min="15266" max="15298" width="9.1796875" style="36"/>
    <col min="15299" max="15299" width="63.7265625" style="36" customWidth="1"/>
    <col min="15300" max="15520" width="9.1796875" style="36"/>
    <col min="15521" max="15521" width="63.7265625" style="36" customWidth="1"/>
    <col min="15522" max="15554" width="9.1796875" style="36"/>
    <col min="15555" max="15555" width="63.7265625" style="36" customWidth="1"/>
    <col min="15556" max="15776" width="9.1796875" style="36"/>
    <col min="15777" max="15777" width="63.7265625" style="36" customWidth="1"/>
    <col min="15778" max="15810" width="9.1796875" style="36"/>
    <col min="15811" max="15811" width="63.7265625" style="36" customWidth="1"/>
    <col min="15812" max="16032" width="9.1796875" style="36"/>
    <col min="16033" max="16033" width="63.7265625" style="36" customWidth="1"/>
    <col min="16034" max="16066" width="9.1796875" style="36"/>
    <col min="16067" max="16067" width="63.7265625" style="36" customWidth="1"/>
    <col min="16068" max="16288" width="9.1796875" style="36"/>
    <col min="16289" max="16289" width="63.7265625" style="36" customWidth="1"/>
    <col min="16290" max="16327" width="9.1796875" style="36"/>
    <col min="16328" max="16384" width="9.26953125" style="36" customWidth="1"/>
  </cols>
  <sheetData>
    <row r="1" spans="1:7" ht="12.75" customHeight="1" x14ac:dyDescent="0.35">
      <c r="A1" s="36" t="s">
        <v>242</v>
      </c>
    </row>
    <row r="2" spans="1:7" ht="12.75" customHeight="1" x14ac:dyDescent="0.35">
      <c r="A2" s="53"/>
    </row>
    <row r="3" spans="1:7" ht="12.75" customHeight="1" x14ac:dyDescent="0.35">
      <c r="A3" s="53"/>
      <c r="B3" s="146">
        <v>2010</v>
      </c>
      <c r="C3" s="146">
        <v>2015</v>
      </c>
      <c r="D3" s="146">
        <v>2022</v>
      </c>
      <c r="E3" s="146">
        <v>2023</v>
      </c>
      <c r="F3" s="146">
        <v>2024</v>
      </c>
    </row>
    <row r="4" spans="1:7" ht="12.75" customHeight="1" x14ac:dyDescent="0.35"/>
    <row r="5" spans="1:7" ht="16.5" x14ac:dyDescent="0.35">
      <c r="A5" s="181" t="s">
        <v>610</v>
      </c>
      <c r="B5" s="47">
        <v>1.9737753534077938</v>
      </c>
      <c r="C5" s="47">
        <v>2.2974377859868862</v>
      </c>
      <c r="D5" s="47">
        <v>2.1058687005277523</v>
      </c>
      <c r="E5" s="47">
        <v>2.0702019749919689</v>
      </c>
      <c r="F5" s="47">
        <v>2.2346584397122138</v>
      </c>
    </row>
    <row r="6" spans="1:7" x14ac:dyDescent="0.35">
      <c r="B6" s="47"/>
      <c r="C6" s="47"/>
      <c r="D6" s="47"/>
      <c r="E6" s="47"/>
      <c r="F6" s="47"/>
    </row>
    <row r="7" spans="1:7" ht="16.5" x14ac:dyDescent="0.35">
      <c r="A7" s="181" t="s">
        <v>611</v>
      </c>
      <c r="B7" s="47">
        <v>5.2528142297406557</v>
      </c>
      <c r="C7" s="47">
        <v>5.3075712134333894</v>
      </c>
      <c r="D7" s="47">
        <v>4.7515874109233911</v>
      </c>
      <c r="E7" s="47">
        <v>4.6800521766692267</v>
      </c>
      <c r="F7" s="47">
        <v>4.6004120365583017</v>
      </c>
    </row>
    <row r="9" spans="1:7" ht="12.65" customHeight="1" x14ac:dyDescent="0.35">
      <c r="A9" s="181" t="s">
        <v>185</v>
      </c>
    </row>
    <row r="10" spans="1:7" ht="16.5" customHeight="1" x14ac:dyDescent="0.35">
      <c r="A10" s="195" t="s">
        <v>186</v>
      </c>
      <c r="B10" s="46">
        <v>58585.293446939068</v>
      </c>
      <c r="C10" s="46">
        <v>61281.180541038651</v>
      </c>
      <c r="D10" s="196">
        <v>73747.483729298969</v>
      </c>
      <c r="E10" s="196">
        <v>76847.525468635067</v>
      </c>
      <c r="F10" s="196">
        <v>76706.666560608341</v>
      </c>
      <c r="G10" s="196"/>
    </row>
    <row r="11" spans="1:7" s="48" customFormat="1" ht="16.5" customHeight="1" x14ac:dyDescent="0.35">
      <c r="A11" s="48" t="s">
        <v>187</v>
      </c>
      <c r="B11" s="46">
        <v>24695.477148946247</v>
      </c>
      <c r="C11" s="46">
        <v>29721.646169922031</v>
      </c>
      <c r="D11" s="196">
        <v>38530.838165524518</v>
      </c>
      <c r="E11" s="196">
        <v>38777.63306416601</v>
      </c>
      <c r="F11" s="196">
        <v>42581.827613037087</v>
      </c>
    </row>
    <row r="12" spans="1:7" s="48" customFormat="1" ht="16.5" customHeight="1" x14ac:dyDescent="0.35">
      <c r="A12" s="48" t="s">
        <v>188</v>
      </c>
      <c r="B12" s="46">
        <v>60003.621438918402</v>
      </c>
      <c r="C12" s="46">
        <v>65450.28514753285</v>
      </c>
      <c r="D12" s="196">
        <v>74339.340042124968</v>
      </c>
      <c r="E12" s="196">
        <v>84231.571784985252</v>
      </c>
      <c r="F12" s="196">
        <v>82476.865997381072</v>
      </c>
      <c r="G12" s="196"/>
    </row>
    <row r="13" spans="1:7" s="48" customFormat="1" ht="12.75" customHeight="1" x14ac:dyDescent="0.35"/>
    <row r="14" spans="1:7" ht="16.5" x14ac:dyDescent="0.35">
      <c r="A14" s="181" t="s">
        <v>612</v>
      </c>
    </row>
    <row r="15" spans="1:7" ht="12.75" customHeight="1" x14ac:dyDescent="0.35">
      <c r="A15" s="177" t="s">
        <v>189</v>
      </c>
      <c r="B15" s="197">
        <v>1.6</v>
      </c>
      <c r="C15" s="178">
        <v>0.1</v>
      </c>
      <c r="D15" s="52">
        <v>8.6999999999999993</v>
      </c>
      <c r="E15" s="36">
        <v>5.9</v>
      </c>
      <c r="F15" s="36">
        <v>1.1000000000000001</v>
      </c>
    </row>
    <row r="16" spans="1:7" ht="12.75" customHeight="1" x14ac:dyDescent="0.35">
      <c r="A16" s="177" t="s">
        <v>190</v>
      </c>
      <c r="B16" s="197">
        <v>0.2</v>
      </c>
      <c r="C16" s="178">
        <v>1.1000000000000001</v>
      </c>
      <c r="D16" s="52">
        <v>9.3000000000000007</v>
      </c>
      <c r="E16" s="36">
        <v>10.199999999999999</v>
      </c>
      <c r="F16" s="36">
        <v>2.5</v>
      </c>
    </row>
    <row r="17" spans="1:6" x14ac:dyDescent="0.35">
      <c r="A17" s="53"/>
      <c r="B17" s="53"/>
      <c r="C17" s="53"/>
      <c r="D17" s="53"/>
      <c r="E17" s="53"/>
      <c r="F17" s="53"/>
    </row>
    <row r="19" spans="1:6" ht="16.5" x14ac:dyDescent="0.35">
      <c r="A19" s="54" t="s">
        <v>613</v>
      </c>
      <c r="B19" s="198"/>
      <c r="C19" s="198"/>
    </row>
    <row r="20" spans="1:6" ht="16.5" x14ac:dyDescent="0.35">
      <c r="A20" s="54" t="s">
        <v>614</v>
      </c>
      <c r="B20" s="198"/>
      <c r="C20" s="198"/>
    </row>
    <row r="21" spans="1:6" ht="16.5" x14ac:dyDescent="0.35">
      <c r="A21" s="54" t="s">
        <v>615</v>
      </c>
      <c r="B21" s="198" t="s">
        <v>191</v>
      </c>
      <c r="C21" s="198"/>
      <c r="E21" s="163"/>
      <c r="F21" s="163"/>
    </row>
    <row r="22" spans="1:6" x14ac:dyDescent="0.35">
      <c r="E22" s="13"/>
      <c r="F22" s="13"/>
    </row>
    <row r="23" spans="1:6" x14ac:dyDescent="0.35">
      <c r="A23" s="36" t="s">
        <v>192</v>
      </c>
      <c r="B23" s="13"/>
      <c r="C23" s="13"/>
      <c r="D23" s="13"/>
      <c r="E23" s="13"/>
      <c r="F23" s="13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A864F-44A3-47B6-A8FF-6EAE9F73F2D9}">
  <sheetPr>
    <pageSetUpPr fitToPage="1"/>
  </sheetPr>
  <dimension ref="A1:F47"/>
  <sheetViews>
    <sheetView zoomScale="80" zoomScaleNormal="80" workbookViewId="0">
      <pane xSplit="1" topLeftCell="B1" activePane="topRight" state="frozen"/>
      <selection activeCell="A2" sqref="A2"/>
      <selection pane="topRight" activeCell="A2" sqref="A2:B2"/>
    </sheetView>
  </sheetViews>
  <sheetFormatPr defaultColWidth="10.7265625" defaultRowHeight="14.5" x14ac:dyDescent="0.35"/>
  <cols>
    <col min="1" max="1" width="47.26953125" style="36" customWidth="1"/>
    <col min="2" max="2" width="12.7265625" style="36" customWidth="1"/>
    <col min="3" max="3" width="9.26953125" style="36" customWidth="1"/>
    <col min="4" max="4" width="10.26953125" style="36" customWidth="1"/>
    <col min="5" max="5" width="1.7265625" style="36" customWidth="1"/>
    <col min="6" max="6" width="13.1796875" style="36" customWidth="1"/>
    <col min="7" max="187" width="10.7265625" style="36"/>
    <col min="188" max="188" width="40.453125" style="36" customWidth="1"/>
    <col min="189" max="189" width="12.453125" style="36" customWidth="1"/>
    <col min="190" max="190" width="11.7265625" style="36" customWidth="1"/>
    <col min="191" max="191" width="10.7265625" style="36" customWidth="1"/>
    <col min="192" max="192" width="1.7265625" style="36" customWidth="1"/>
    <col min="193" max="193" width="14.7265625" style="36" customWidth="1"/>
    <col min="194" max="194" width="3.26953125" style="36" customWidth="1"/>
    <col min="195" max="213" width="10.7265625" style="36"/>
    <col min="214" max="214" width="47.26953125" style="36" customWidth="1"/>
    <col min="215" max="215" width="12.7265625" style="36" customWidth="1"/>
    <col min="216" max="216" width="9.26953125" style="36" customWidth="1"/>
    <col min="217" max="217" width="8.453125" style="36" customWidth="1"/>
    <col min="218" max="218" width="1.7265625" style="36" customWidth="1"/>
    <col min="219" max="219" width="12" style="36" customWidth="1"/>
    <col min="220" max="443" width="10.7265625" style="36"/>
    <col min="444" max="444" width="40.453125" style="36" customWidth="1"/>
    <col min="445" max="445" width="12.453125" style="36" customWidth="1"/>
    <col min="446" max="446" width="11.7265625" style="36" customWidth="1"/>
    <col min="447" max="447" width="10.7265625" style="36" customWidth="1"/>
    <col min="448" max="448" width="1.7265625" style="36" customWidth="1"/>
    <col min="449" max="449" width="14.7265625" style="36" customWidth="1"/>
    <col min="450" max="450" width="3.26953125" style="36" customWidth="1"/>
    <col min="451" max="469" width="10.7265625" style="36"/>
    <col min="470" max="470" width="47.26953125" style="36" customWidth="1"/>
    <col min="471" max="471" width="12.7265625" style="36" customWidth="1"/>
    <col min="472" max="472" width="9.26953125" style="36" customWidth="1"/>
    <col min="473" max="473" width="8.453125" style="36" customWidth="1"/>
    <col min="474" max="474" width="1.7265625" style="36" customWidth="1"/>
    <col min="475" max="475" width="12" style="36" customWidth="1"/>
    <col min="476" max="699" width="10.7265625" style="36"/>
    <col min="700" max="700" width="40.453125" style="36" customWidth="1"/>
    <col min="701" max="701" width="12.453125" style="36" customWidth="1"/>
    <col min="702" max="702" width="11.7265625" style="36" customWidth="1"/>
    <col min="703" max="703" width="10.7265625" style="36" customWidth="1"/>
    <col min="704" max="704" width="1.7265625" style="36" customWidth="1"/>
    <col min="705" max="705" width="14.7265625" style="36" customWidth="1"/>
    <col min="706" max="706" width="3.26953125" style="36" customWidth="1"/>
    <col min="707" max="725" width="10.7265625" style="36"/>
    <col min="726" max="726" width="47.26953125" style="36" customWidth="1"/>
    <col min="727" max="727" width="12.7265625" style="36" customWidth="1"/>
    <col min="728" max="728" width="9.26953125" style="36" customWidth="1"/>
    <col min="729" max="729" width="8.453125" style="36" customWidth="1"/>
    <col min="730" max="730" width="1.7265625" style="36" customWidth="1"/>
    <col min="731" max="731" width="12" style="36" customWidth="1"/>
    <col min="732" max="955" width="10.7265625" style="36"/>
    <col min="956" max="956" width="40.453125" style="36" customWidth="1"/>
    <col min="957" max="957" width="12.453125" style="36" customWidth="1"/>
    <col min="958" max="958" width="11.7265625" style="36" customWidth="1"/>
    <col min="959" max="959" width="10.7265625" style="36" customWidth="1"/>
    <col min="960" max="960" width="1.7265625" style="36" customWidth="1"/>
    <col min="961" max="961" width="14.7265625" style="36" customWidth="1"/>
    <col min="962" max="962" width="3.26953125" style="36" customWidth="1"/>
    <col min="963" max="981" width="10.7265625" style="36"/>
    <col min="982" max="982" width="47.26953125" style="36" customWidth="1"/>
    <col min="983" max="983" width="12.7265625" style="36" customWidth="1"/>
    <col min="984" max="984" width="9.26953125" style="36" customWidth="1"/>
    <col min="985" max="985" width="8.453125" style="36" customWidth="1"/>
    <col min="986" max="986" width="1.7265625" style="36" customWidth="1"/>
    <col min="987" max="987" width="12" style="36" customWidth="1"/>
    <col min="988" max="1211" width="10.7265625" style="36"/>
    <col min="1212" max="1212" width="40.453125" style="36" customWidth="1"/>
    <col min="1213" max="1213" width="12.453125" style="36" customWidth="1"/>
    <col min="1214" max="1214" width="11.7265625" style="36" customWidth="1"/>
    <col min="1215" max="1215" width="10.7265625" style="36" customWidth="1"/>
    <col min="1216" max="1216" width="1.7265625" style="36" customWidth="1"/>
    <col min="1217" max="1217" width="14.7265625" style="36" customWidth="1"/>
    <col min="1218" max="1218" width="3.26953125" style="36" customWidth="1"/>
    <col min="1219" max="1237" width="10.7265625" style="36"/>
    <col min="1238" max="1238" width="47.26953125" style="36" customWidth="1"/>
    <col min="1239" max="1239" width="12.7265625" style="36" customWidth="1"/>
    <col min="1240" max="1240" width="9.26953125" style="36" customWidth="1"/>
    <col min="1241" max="1241" width="8.453125" style="36" customWidth="1"/>
    <col min="1242" max="1242" width="1.7265625" style="36" customWidth="1"/>
    <col min="1243" max="1243" width="12" style="36" customWidth="1"/>
    <col min="1244" max="1467" width="10.7265625" style="36"/>
    <col min="1468" max="1468" width="40.453125" style="36" customWidth="1"/>
    <col min="1469" max="1469" width="12.453125" style="36" customWidth="1"/>
    <col min="1470" max="1470" width="11.7265625" style="36" customWidth="1"/>
    <col min="1471" max="1471" width="10.7265625" style="36" customWidth="1"/>
    <col min="1472" max="1472" width="1.7265625" style="36" customWidth="1"/>
    <col min="1473" max="1473" width="14.7265625" style="36" customWidth="1"/>
    <col min="1474" max="1474" width="3.26953125" style="36" customWidth="1"/>
    <col min="1475" max="1493" width="10.7265625" style="36"/>
    <col min="1494" max="1494" width="47.26953125" style="36" customWidth="1"/>
    <col min="1495" max="1495" width="12.7265625" style="36" customWidth="1"/>
    <col min="1496" max="1496" width="9.26953125" style="36" customWidth="1"/>
    <col min="1497" max="1497" width="8.453125" style="36" customWidth="1"/>
    <col min="1498" max="1498" width="1.7265625" style="36" customWidth="1"/>
    <col min="1499" max="1499" width="12" style="36" customWidth="1"/>
    <col min="1500" max="1723" width="10.7265625" style="36"/>
    <col min="1724" max="1724" width="40.453125" style="36" customWidth="1"/>
    <col min="1725" max="1725" width="12.453125" style="36" customWidth="1"/>
    <col min="1726" max="1726" width="11.7265625" style="36" customWidth="1"/>
    <col min="1727" max="1727" width="10.7265625" style="36" customWidth="1"/>
    <col min="1728" max="1728" width="1.7265625" style="36" customWidth="1"/>
    <col min="1729" max="1729" width="14.7265625" style="36" customWidth="1"/>
    <col min="1730" max="1730" width="3.26953125" style="36" customWidth="1"/>
    <col min="1731" max="1749" width="10.7265625" style="36"/>
    <col min="1750" max="1750" width="47.26953125" style="36" customWidth="1"/>
    <col min="1751" max="1751" width="12.7265625" style="36" customWidth="1"/>
    <col min="1752" max="1752" width="9.26953125" style="36" customWidth="1"/>
    <col min="1753" max="1753" width="8.453125" style="36" customWidth="1"/>
    <col min="1754" max="1754" width="1.7265625" style="36" customWidth="1"/>
    <col min="1755" max="1755" width="12" style="36" customWidth="1"/>
    <col min="1756" max="1979" width="10.7265625" style="36"/>
    <col min="1980" max="1980" width="40.453125" style="36" customWidth="1"/>
    <col min="1981" max="1981" width="12.453125" style="36" customWidth="1"/>
    <col min="1982" max="1982" width="11.7265625" style="36" customWidth="1"/>
    <col min="1983" max="1983" width="10.7265625" style="36" customWidth="1"/>
    <col min="1984" max="1984" width="1.7265625" style="36" customWidth="1"/>
    <col min="1985" max="1985" width="14.7265625" style="36" customWidth="1"/>
    <col min="1986" max="1986" width="3.26953125" style="36" customWidth="1"/>
    <col min="1987" max="2005" width="10.7265625" style="36"/>
    <col min="2006" max="2006" width="47.26953125" style="36" customWidth="1"/>
    <col min="2007" max="2007" width="12.7265625" style="36" customWidth="1"/>
    <col min="2008" max="2008" width="9.26953125" style="36" customWidth="1"/>
    <col min="2009" max="2009" width="8.453125" style="36" customWidth="1"/>
    <col min="2010" max="2010" width="1.7265625" style="36" customWidth="1"/>
    <col min="2011" max="2011" width="12" style="36" customWidth="1"/>
    <col min="2012" max="2235" width="10.7265625" style="36"/>
    <col min="2236" max="2236" width="40.453125" style="36" customWidth="1"/>
    <col min="2237" max="2237" width="12.453125" style="36" customWidth="1"/>
    <col min="2238" max="2238" width="11.7265625" style="36" customWidth="1"/>
    <col min="2239" max="2239" width="10.7265625" style="36" customWidth="1"/>
    <col min="2240" max="2240" width="1.7265625" style="36" customWidth="1"/>
    <col min="2241" max="2241" width="14.7265625" style="36" customWidth="1"/>
    <col min="2242" max="2242" width="3.26953125" style="36" customWidth="1"/>
    <col min="2243" max="2261" width="10.7265625" style="36"/>
    <col min="2262" max="2262" width="47.26953125" style="36" customWidth="1"/>
    <col min="2263" max="2263" width="12.7265625" style="36" customWidth="1"/>
    <col min="2264" max="2264" width="9.26953125" style="36" customWidth="1"/>
    <col min="2265" max="2265" width="8.453125" style="36" customWidth="1"/>
    <col min="2266" max="2266" width="1.7265625" style="36" customWidth="1"/>
    <col min="2267" max="2267" width="12" style="36" customWidth="1"/>
    <col min="2268" max="2491" width="10.7265625" style="36"/>
    <col min="2492" max="2492" width="40.453125" style="36" customWidth="1"/>
    <col min="2493" max="2493" width="12.453125" style="36" customWidth="1"/>
    <col min="2494" max="2494" width="11.7265625" style="36" customWidth="1"/>
    <col min="2495" max="2495" width="10.7265625" style="36" customWidth="1"/>
    <col min="2496" max="2496" width="1.7265625" style="36" customWidth="1"/>
    <col min="2497" max="2497" width="14.7265625" style="36" customWidth="1"/>
    <col min="2498" max="2498" width="3.26953125" style="36" customWidth="1"/>
    <col min="2499" max="2517" width="10.7265625" style="36"/>
    <col min="2518" max="2518" width="47.26953125" style="36" customWidth="1"/>
    <col min="2519" max="2519" width="12.7265625" style="36" customWidth="1"/>
    <col min="2520" max="2520" width="9.26953125" style="36" customWidth="1"/>
    <col min="2521" max="2521" width="8.453125" style="36" customWidth="1"/>
    <col min="2522" max="2522" width="1.7265625" style="36" customWidth="1"/>
    <col min="2523" max="2523" width="12" style="36" customWidth="1"/>
    <col min="2524" max="2747" width="10.7265625" style="36"/>
    <col min="2748" max="2748" width="40.453125" style="36" customWidth="1"/>
    <col min="2749" max="2749" width="12.453125" style="36" customWidth="1"/>
    <col min="2750" max="2750" width="11.7265625" style="36" customWidth="1"/>
    <col min="2751" max="2751" width="10.7265625" style="36" customWidth="1"/>
    <col min="2752" max="2752" width="1.7265625" style="36" customWidth="1"/>
    <col min="2753" max="2753" width="14.7265625" style="36" customWidth="1"/>
    <col min="2754" max="2754" width="3.26953125" style="36" customWidth="1"/>
    <col min="2755" max="2773" width="10.7265625" style="36"/>
    <col min="2774" max="2774" width="47.26953125" style="36" customWidth="1"/>
    <col min="2775" max="2775" width="12.7265625" style="36" customWidth="1"/>
    <col min="2776" max="2776" width="9.26953125" style="36" customWidth="1"/>
    <col min="2777" max="2777" width="8.453125" style="36" customWidth="1"/>
    <col min="2778" max="2778" width="1.7265625" style="36" customWidth="1"/>
    <col min="2779" max="2779" width="12" style="36" customWidth="1"/>
    <col min="2780" max="3003" width="10.7265625" style="36"/>
    <col min="3004" max="3004" width="40.453125" style="36" customWidth="1"/>
    <col min="3005" max="3005" width="12.453125" style="36" customWidth="1"/>
    <col min="3006" max="3006" width="11.7265625" style="36" customWidth="1"/>
    <col min="3007" max="3007" width="10.7265625" style="36" customWidth="1"/>
    <col min="3008" max="3008" width="1.7265625" style="36" customWidth="1"/>
    <col min="3009" max="3009" width="14.7265625" style="36" customWidth="1"/>
    <col min="3010" max="3010" width="3.26953125" style="36" customWidth="1"/>
    <col min="3011" max="3029" width="10.7265625" style="36"/>
    <col min="3030" max="3030" width="47.26953125" style="36" customWidth="1"/>
    <col min="3031" max="3031" width="12.7265625" style="36" customWidth="1"/>
    <col min="3032" max="3032" width="9.26953125" style="36" customWidth="1"/>
    <col min="3033" max="3033" width="8.453125" style="36" customWidth="1"/>
    <col min="3034" max="3034" width="1.7265625" style="36" customWidth="1"/>
    <col min="3035" max="3035" width="12" style="36" customWidth="1"/>
    <col min="3036" max="3259" width="10.7265625" style="36"/>
    <col min="3260" max="3260" width="40.453125" style="36" customWidth="1"/>
    <col min="3261" max="3261" width="12.453125" style="36" customWidth="1"/>
    <col min="3262" max="3262" width="11.7265625" style="36" customWidth="1"/>
    <col min="3263" max="3263" width="10.7265625" style="36" customWidth="1"/>
    <col min="3264" max="3264" width="1.7265625" style="36" customWidth="1"/>
    <col min="3265" max="3265" width="14.7265625" style="36" customWidth="1"/>
    <col min="3266" max="3266" width="3.26953125" style="36" customWidth="1"/>
    <col min="3267" max="3285" width="10.7265625" style="36"/>
    <col min="3286" max="3286" width="47.26953125" style="36" customWidth="1"/>
    <col min="3287" max="3287" width="12.7265625" style="36" customWidth="1"/>
    <col min="3288" max="3288" width="9.26953125" style="36" customWidth="1"/>
    <col min="3289" max="3289" width="8.453125" style="36" customWidth="1"/>
    <col min="3290" max="3290" width="1.7265625" style="36" customWidth="1"/>
    <col min="3291" max="3291" width="12" style="36" customWidth="1"/>
    <col min="3292" max="3515" width="10.7265625" style="36"/>
    <col min="3516" max="3516" width="40.453125" style="36" customWidth="1"/>
    <col min="3517" max="3517" width="12.453125" style="36" customWidth="1"/>
    <col min="3518" max="3518" width="11.7265625" style="36" customWidth="1"/>
    <col min="3519" max="3519" width="10.7265625" style="36" customWidth="1"/>
    <col min="3520" max="3520" width="1.7265625" style="36" customWidth="1"/>
    <col min="3521" max="3521" width="14.7265625" style="36" customWidth="1"/>
    <col min="3522" max="3522" width="3.26953125" style="36" customWidth="1"/>
    <col min="3523" max="3541" width="10.7265625" style="36"/>
    <col min="3542" max="3542" width="47.26953125" style="36" customWidth="1"/>
    <col min="3543" max="3543" width="12.7265625" style="36" customWidth="1"/>
    <col min="3544" max="3544" width="9.26953125" style="36" customWidth="1"/>
    <col min="3545" max="3545" width="8.453125" style="36" customWidth="1"/>
    <col min="3546" max="3546" width="1.7265625" style="36" customWidth="1"/>
    <col min="3547" max="3547" width="12" style="36" customWidth="1"/>
    <col min="3548" max="3771" width="10.7265625" style="36"/>
    <col min="3772" max="3772" width="40.453125" style="36" customWidth="1"/>
    <col min="3773" max="3773" width="12.453125" style="36" customWidth="1"/>
    <col min="3774" max="3774" width="11.7265625" style="36" customWidth="1"/>
    <col min="3775" max="3775" width="10.7265625" style="36" customWidth="1"/>
    <col min="3776" max="3776" width="1.7265625" style="36" customWidth="1"/>
    <col min="3777" max="3777" width="14.7265625" style="36" customWidth="1"/>
    <col min="3778" max="3778" width="3.26953125" style="36" customWidth="1"/>
    <col min="3779" max="3797" width="10.7265625" style="36"/>
    <col min="3798" max="3798" width="47.26953125" style="36" customWidth="1"/>
    <col min="3799" max="3799" width="12.7265625" style="36" customWidth="1"/>
    <col min="3800" max="3800" width="9.26953125" style="36" customWidth="1"/>
    <col min="3801" max="3801" width="8.453125" style="36" customWidth="1"/>
    <col min="3802" max="3802" width="1.7265625" style="36" customWidth="1"/>
    <col min="3803" max="3803" width="12" style="36" customWidth="1"/>
    <col min="3804" max="4027" width="10.7265625" style="36"/>
    <col min="4028" max="4028" width="40.453125" style="36" customWidth="1"/>
    <col min="4029" max="4029" width="12.453125" style="36" customWidth="1"/>
    <col min="4030" max="4030" width="11.7265625" style="36" customWidth="1"/>
    <col min="4031" max="4031" width="10.7265625" style="36" customWidth="1"/>
    <col min="4032" max="4032" width="1.7265625" style="36" customWidth="1"/>
    <col min="4033" max="4033" width="14.7265625" style="36" customWidth="1"/>
    <col min="4034" max="4034" width="3.26953125" style="36" customWidth="1"/>
    <col min="4035" max="4053" width="10.7265625" style="36"/>
    <col min="4054" max="4054" width="47.26953125" style="36" customWidth="1"/>
    <col min="4055" max="4055" width="12.7265625" style="36" customWidth="1"/>
    <col min="4056" max="4056" width="9.26953125" style="36" customWidth="1"/>
    <col min="4057" max="4057" width="8.453125" style="36" customWidth="1"/>
    <col min="4058" max="4058" width="1.7265625" style="36" customWidth="1"/>
    <col min="4059" max="4059" width="12" style="36" customWidth="1"/>
    <col min="4060" max="4283" width="10.7265625" style="36"/>
    <col min="4284" max="4284" width="40.453125" style="36" customWidth="1"/>
    <col min="4285" max="4285" width="12.453125" style="36" customWidth="1"/>
    <col min="4286" max="4286" width="11.7265625" style="36" customWidth="1"/>
    <col min="4287" max="4287" width="10.7265625" style="36" customWidth="1"/>
    <col min="4288" max="4288" width="1.7265625" style="36" customWidth="1"/>
    <col min="4289" max="4289" width="14.7265625" style="36" customWidth="1"/>
    <col min="4290" max="4290" width="3.26953125" style="36" customWidth="1"/>
    <col min="4291" max="4309" width="10.7265625" style="36"/>
    <col min="4310" max="4310" width="47.26953125" style="36" customWidth="1"/>
    <col min="4311" max="4311" width="12.7265625" style="36" customWidth="1"/>
    <col min="4312" max="4312" width="9.26953125" style="36" customWidth="1"/>
    <col min="4313" max="4313" width="8.453125" style="36" customWidth="1"/>
    <col min="4314" max="4314" width="1.7265625" style="36" customWidth="1"/>
    <col min="4315" max="4315" width="12" style="36" customWidth="1"/>
    <col min="4316" max="4539" width="10.7265625" style="36"/>
    <col min="4540" max="4540" width="40.453125" style="36" customWidth="1"/>
    <col min="4541" max="4541" width="12.453125" style="36" customWidth="1"/>
    <col min="4542" max="4542" width="11.7265625" style="36" customWidth="1"/>
    <col min="4543" max="4543" width="10.7265625" style="36" customWidth="1"/>
    <col min="4544" max="4544" width="1.7265625" style="36" customWidth="1"/>
    <col min="4545" max="4545" width="14.7265625" style="36" customWidth="1"/>
    <col min="4546" max="4546" width="3.26953125" style="36" customWidth="1"/>
    <col min="4547" max="4565" width="10.7265625" style="36"/>
    <col min="4566" max="4566" width="47.26953125" style="36" customWidth="1"/>
    <col min="4567" max="4567" width="12.7265625" style="36" customWidth="1"/>
    <col min="4568" max="4568" width="9.26953125" style="36" customWidth="1"/>
    <col min="4569" max="4569" width="8.453125" style="36" customWidth="1"/>
    <col min="4570" max="4570" width="1.7265625" style="36" customWidth="1"/>
    <col min="4571" max="4571" width="12" style="36" customWidth="1"/>
    <col min="4572" max="4795" width="10.7265625" style="36"/>
    <col min="4796" max="4796" width="40.453125" style="36" customWidth="1"/>
    <col min="4797" max="4797" width="12.453125" style="36" customWidth="1"/>
    <col min="4798" max="4798" width="11.7265625" style="36" customWidth="1"/>
    <col min="4799" max="4799" width="10.7265625" style="36" customWidth="1"/>
    <col min="4800" max="4800" width="1.7265625" style="36" customWidth="1"/>
    <col min="4801" max="4801" width="14.7265625" style="36" customWidth="1"/>
    <col min="4802" max="4802" width="3.26953125" style="36" customWidth="1"/>
    <col min="4803" max="4821" width="10.7265625" style="36"/>
    <col min="4822" max="4822" width="47.26953125" style="36" customWidth="1"/>
    <col min="4823" max="4823" width="12.7265625" style="36" customWidth="1"/>
    <col min="4824" max="4824" width="9.26953125" style="36" customWidth="1"/>
    <col min="4825" max="4825" width="8.453125" style="36" customWidth="1"/>
    <col min="4826" max="4826" width="1.7265625" style="36" customWidth="1"/>
    <col min="4827" max="4827" width="12" style="36" customWidth="1"/>
    <col min="4828" max="5051" width="10.7265625" style="36"/>
    <col min="5052" max="5052" width="40.453125" style="36" customWidth="1"/>
    <col min="5053" max="5053" width="12.453125" style="36" customWidth="1"/>
    <col min="5054" max="5054" width="11.7265625" style="36" customWidth="1"/>
    <col min="5055" max="5055" width="10.7265625" style="36" customWidth="1"/>
    <col min="5056" max="5056" width="1.7265625" style="36" customWidth="1"/>
    <col min="5057" max="5057" width="14.7265625" style="36" customWidth="1"/>
    <col min="5058" max="5058" width="3.26953125" style="36" customWidth="1"/>
    <col min="5059" max="5077" width="10.7265625" style="36"/>
    <col min="5078" max="5078" width="47.26953125" style="36" customWidth="1"/>
    <col min="5079" max="5079" width="12.7265625" style="36" customWidth="1"/>
    <col min="5080" max="5080" width="9.26953125" style="36" customWidth="1"/>
    <col min="5081" max="5081" width="8.453125" style="36" customWidth="1"/>
    <col min="5082" max="5082" width="1.7265625" style="36" customWidth="1"/>
    <col min="5083" max="5083" width="12" style="36" customWidth="1"/>
    <col min="5084" max="5307" width="10.7265625" style="36"/>
    <col min="5308" max="5308" width="40.453125" style="36" customWidth="1"/>
    <col min="5309" max="5309" width="12.453125" style="36" customWidth="1"/>
    <col min="5310" max="5310" width="11.7265625" style="36" customWidth="1"/>
    <col min="5311" max="5311" width="10.7265625" style="36" customWidth="1"/>
    <col min="5312" max="5312" width="1.7265625" style="36" customWidth="1"/>
    <col min="5313" max="5313" width="14.7265625" style="36" customWidth="1"/>
    <col min="5314" max="5314" width="3.26953125" style="36" customWidth="1"/>
    <col min="5315" max="5333" width="10.7265625" style="36"/>
    <col min="5334" max="5334" width="47.26953125" style="36" customWidth="1"/>
    <col min="5335" max="5335" width="12.7265625" style="36" customWidth="1"/>
    <col min="5336" max="5336" width="9.26953125" style="36" customWidth="1"/>
    <col min="5337" max="5337" width="8.453125" style="36" customWidth="1"/>
    <col min="5338" max="5338" width="1.7265625" style="36" customWidth="1"/>
    <col min="5339" max="5339" width="12" style="36" customWidth="1"/>
    <col min="5340" max="5563" width="10.7265625" style="36"/>
    <col min="5564" max="5564" width="40.453125" style="36" customWidth="1"/>
    <col min="5565" max="5565" width="12.453125" style="36" customWidth="1"/>
    <col min="5566" max="5566" width="11.7265625" style="36" customWidth="1"/>
    <col min="5567" max="5567" width="10.7265625" style="36" customWidth="1"/>
    <col min="5568" max="5568" width="1.7265625" style="36" customWidth="1"/>
    <col min="5569" max="5569" width="14.7265625" style="36" customWidth="1"/>
    <col min="5570" max="5570" width="3.26953125" style="36" customWidth="1"/>
    <col min="5571" max="5589" width="10.7265625" style="36"/>
    <col min="5590" max="5590" width="47.26953125" style="36" customWidth="1"/>
    <col min="5591" max="5591" width="12.7265625" style="36" customWidth="1"/>
    <col min="5592" max="5592" width="9.26953125" style="36" customWidth="1"/>
    <col min="5593" max="5593" width="8.453125" style="36" customWidth="1"/>
    <col min="5594" max="5594" width="1.7265625" style="36" customWidth="1"/>
    <col min="5595" max="5595" width="12" style="36" customWidth="1"/>
    <col min="5596" max="5819" width="10.7265625" style="36"/>
    <col min="5820" max="5820" width="40.453125" style="36" customWidth="1"/>
    <col min="5821" max="5821" width="12.453125" style="36" customWidth="1"/>
    <col min="5822" max="5822" width="11.7265625" style="36" customWidth="1"/>
    <col min="5823" max="5823" width="10.7265625" style="36" customWidth="1"/>
    <col min="5824" max="5824" width="1.7265625" style="36" customWidth="1"/>
    <col min="5825" max="5825" width="14.7265625" style="36" customWidth="1"/>
    <col min="5826" max="5826" width="3.26953125" style="36" customWidth="1"/>
    <col min="5827" max="5845" width="10.7265625" style="36"/>
    <col min="5846" max="5846" width="47.26953125" style="36" customWidth="1"/>
    <col min="5847" max="5847" width="12.7265625" style="36" customWidth="1"/>
    <col min="5848" max="5848" width="9.26953125" style="36" customWidth="1"/>
    <col min="5849" max="5849" width="8.453125" style="36" customWidth="1"/>
    <col min="5850" max="5850" width="1.7265625" style="36" customWidth="1"/>
    <col min="5851" max="5851" width="12" style="36" customWidth="1"/>
    <col min="5852" max="6075" width="10.7265625" style="36"/>
    <col min="6076" max="6076" width="40.453125" style="36" customWidth="1"/>
    <col min="6077" max="6077" width="12.453125" style="36" customWidth="1"/>
    <col min="6078" max="6078" width="11.7265625" style="36" customWidth="1"/>
    <col min="6079" max="6079" width="10.7265625" style="36" customWidth="1"/>
    <col min="6080" max="6080" width="1.7265625" style="36" customWidth="1"/>
    <col min="6081" max="6081" width="14.7265625" style="36" customWidth="1"/>
    <col min="6082" max="6082" width="3.26953125" style="36" customWidth="1"/>
    <col min="6083" max="6101" width="10.7265625" style="36"/>
    <col min="6102" max="6102" width="47.26953125" style="36" customWidth="1"/>
    <col min="6103" max="6103" width="12.7265625" style="36" customWidth="1"/>
    <col min="6104" max="6104" width="9.26953125" style="36" customWidth="1"/>
    <col min="6105" max="6105" width="8.453125" style="36" customWidth="1"/>
    <col min="6106" max="6106" width="1.7265625" style="36" customWidth="1"/>
    <col min="6107" max="6107" width="12" style="36" customWidth="1"/>
    <col min="6108" max="6331" width="10.7265625" style="36"/>
    <col min="6332" max="6332" width="40.453125" style="36" customWidth="1"/>
    <col min="6333" max="6333" width="12.453125" style="36" customWidth="1"/>
    <col min="6334" max="6334" width="11.7265625" style="36" customWidth="1"/>
    <col min="6335" max="6335" width="10.7265625" style="36" customWidth="1"/>
    <col min="6336" max="6336" width="1.7265625" style="36" customWidth="1"/>
    <col min="6337" max="6337" width="14.7265625" style="36" customWidth="1"/>
    <col min="6338" max="6338" width="3.26953125" style="36" customWidth="1"/>
    <col min="6339" max="6357" width="10.7265625" style="36"/>
    <col min="6358" max="6358" width="47.26953125" style="36" customWidth="1"/>
    <col min="6359" max="6359" width="12.7265625" style="36" customWidth="1"/>
    <col min="6360" max="6360" width="9.26953125" style="36" customWidth="1"/>
    <col min="6361" max="6361" width="8.453125" style="36" customWidth="1"/>
    <col min="6362" max="6362" width="1.7265625" style="36" customWidth="1"/>
    <col min="6363" max="6363" width="12" style="36" customWidth="1"/>
    <col min="6364" max="6587" width="10.7265625" style="36"/>
    <col min="6588" max="6588" width="40.453125" style="36" customWidth="1"/>
    <col min="6589" max="6589" width="12.453125" style="36" customWidth="1"/>
    <col min="6590" max="6590" width="11.7265625" style="36" customWidth="1"/>
    <col min="6591" max="6591" width="10.7265625" style="36" customWidth="1"/>
    <col min="6592" max="6592" width="1.7265625" style="36" customWidth="1"/>
    <col min="6593" max="6593" width="14.7265625" style="36" customWidth="1"/>
    <col min="6594" max="6594" width="3.26953125" style="36" customWidth="1"/>
    <col min="6595" max="6613" width="10.7265625" style="36"/>
    <col min="6614" max="6614" width="47.26953125" style="36" customWidth="1"/>
    <col min="6615" max="6615" width="12.7265625" style="36" customWidth="1"/>
    <col min="6616" max="6616" width="9.26953125" style="36" customWidth="1"/>
    <col min="6617" max="6617" width="8.453125" style="36" customWidth="1"/>
    <col min="6618" max="6618" width="1.7265625" style="36" customWidth="1"/>
    <col min="6619" max="6619" width="12" style="36" customWidth="1"/>
    <col min="6620" max="6843" width="10.7265625" style="36"/>
    <col min="6844" max="6844" width="40.453125" style="36" customWidth="1"/>
    <col min="6845" max="6845" width="12.453125" style="36" customWidth="1"/>
    <col min="6846" max="6846" width="11.7265625" style="36" customWidth="1"/>
    <col min="6847" max="6847" width="10.7265625" style="36" customWidth="1"/>
    <col min="6848" max="6848" width="1.7265625" style="36" customWidth="1"/>
    <col min="6849" max="6849" width="14.7265625" style="36" customWidth="1"/>
    <col min="6850" max="6850" width="3.26953125" style="36" customWidth="1"/>
    <col min="6851" max="6869" width="10.7265625" style="36"/>
    <col min="6870" max="6870" width="47.26953125" style="36" customWidth="1"/>
    <col min="6871" max="6871" width="12.7265625" style="36" customWidth="1"/>
    <col min="6872" max="6872" width="9.26953125" style="36" customWidth="1"/>
    <col min="6873" max="6873" width="8.453125" style="36" customWidth="1"/>
    <col min="6874" max="6874" width="1.7265625" style="36" customWidth="1"/>
    <col min="6875" max="6875" width="12" style="36" customWidth="1"/>
    <col min="6876" max="7099" width="10.7265625" style="36"/>
    <col min="7100" max="7100" width="40.453125" style="36" customWidth="1"/>
    <col min="7101" max="7101" width="12.453125" style="36" customWidth="1"/>
    <col min="7102" max="7102" width="11.7265625" style="36" customWidth="1"/>
    <col min="7103" max="7103" width="10.7265625" style="36" customWidth="1"/>
    <col min="7104" max="7104" width="1.7265625" style="36" customWidth="1"/>
    <col min="7105" max="7105" width="14.7265625" style="36" customWidth="1"/>
    <col min="7106" max="7106" width="3.26953125" style="36" customWidth="1"/>
    <col min="7107" max="7125" width="10.7265625" style="36"/>
    <col min="7126" max="7126" width="47.26953125" style="36" customWidth="1"/>
    <col min="7127" max="7127" width="12.7265625" style="36" customWidth="1"/>
    <col min="7128" max="7128" width="9.26953125" style="36" customWidth="1"/>
    <col min="7129" max="7129" width="8.453125" style="36" customWidth="1"/>
    <col min="7130" max="7130" width="1.7265625" style="36" customWidth="1"/>
    <col min="7131" max="7131" width="12" style="36" customWidth="1"/>
    <col min="7132" max="7355" width="10.7265625" style="36"/>
    <col min="7356" max="7356" width="40.453125" style="36" customWidth="1"/>
    <col min="7357" max="7357" width="12.453125" style="36" customWidth="1"/>
    <col min="7358" max="7358" width="11.7265625" style="36" customWidth="1"/>
    <col min="7359" max="7359" width="10.7265625" style="36" customWidth="1"/>
    <col min="7360" max="7360" width="1.7265625" style="36" customWidth="1"/>
    <col min="7361" max="7361" width="14.7265625" style="36" customWidth="1"/>
    <col min="7362" max="7362" width="3.26953125" style="36" customWidth="1"/>
    <col min="7363" max="7381" width="10.7265625" style="36"/>
    <col min="7382" max="7382" width="47.26953125" style="36" customWidth="1"/>
    <col min="7383" max="7383" width="12.7265625" style="36" customWidth="1"/>
    <col min="7384" max="7384" width="9.26953125" style="36" customWidth="1"/>
    <col min="7385" max="7385" width="8.453125" style="36" customWidth="1"/>
    <col min="7386" max="7386" width="1.7265625" style="36" customWidth="1"/>
    <col min="7387" max="7387" width="12" style="36" customWidth="1"/>
    <col min="7388" max="7611" width="10.7265625" style="36"/>
    <col min="7612" max="7612" width="40.453125" style="36" customWidth="1"/>
    <col min="7613" max="7613" width="12.453125" style="36" customWidth="1"/>
    <col min="7614" max="7614" width="11.7265625" style="36" customWidth="1"/>
    <col min="7615" max="7615" width="10.7265625" style="36" customWidth="1"/>
    <col min="7616" max="7616" width="1.7265625" style="36" customWidth="1"/>
    <col min="7617" max="7617" width="14.7265625" style="36" customWidth="1"/>
    <col min="7618" max="7618" width="3.26953125" style="36" customWidth="1"/>
    <col min="7619" max="7637" width="10.7265625" style="36"/>
    <col min="7638" max="7638" width="47.26953125" style="36" customWidth="1"/>
    <col min="7639" max="7639" width="12.7265625" style="36" customWidth="1"/>
    <col min="7640" max="7640" width="9.26953125" style="36" customWidth="1"/>
    <col min="7641" max="7641" width="8.453125" style="36" customWidth="1"/>
    <col min="7642" max="7642" width="1.7265625" style="36" customWidth="1"/>
    <col min="7643" max="7643" width="12" style="36" customWidth="1"/>
    <col min="7644" max="7867" width="10.7265625" style="36"/>
    <col min="7868" max="7868" width="40.453125" style="36" customWidth="1"/>
    <col min="7869" max="7869" width="12.453125" style="36" customWidth="1"/>
    <col min="7870" max="7870" width="11.7265625" style="36" customWidth="1"/>
    <col min="7871" max="7871" width="10.7265625" style="36" customWidth="1"/>
    <col min="7872" max="7872" width="1.7265625" style="36" customWidth="1"/>
    <col min="7873" max="7873" width="14.7265625" style="36" customWidth="1"/>
    <col min="7874" max="7874" width="3.26953125" style="36" customWidth="1"/>
    <col min="7875" max="7893" width="10.7265625" style="36"/>
    <col min="7894" max="7894" width="47.26953125" style="36" customWidth="1"/>
    <col min="7895" max="7895" width="12.7265625" style="36" customWidth="1"/>
    <col min="7896" max="7896" width="9.26953125" style="36" customWidth="1"/>
    <col min="7897" max="7897" width="8.453125" style="36" customWidth="1"/>
    <col min="7898" max="7898" width="1.7265625" style="36" customWidth="1"/>
    <col min="7899" max="7899" width="12" style="36" customWidth="1"/>
    <col min="7900" max="8123" width="10.7265625" style="36"/>
    <col min="8124" max="8124" width="40.453125" style="36" customWidth="1"/>
    <col min="8125" max="8125" width="12.453125" style="36" customWidth="1"/>
    <col min="8126" max="8126" width="11.7265625" style="36" customWidth="1"/>
    <col min="8127" max="8127" width="10.7265625" style="36" customWidth="1"/>
    <col min="8128" max="8128" width="1.7265625" style="36" customWidth="1"/>
    <col min="8129" max="8129" width="14.7265625" style="36" customWidth="1"/>
    <col min="8130" max="8130" width="3.26953125" style="36" customWidth="1"/>
    <col min="8131" max="8149" width="10.7265625" style="36"/>
    <col min="8150" max="8150" width="47.26953125" style="36" customWidth="1"/>
    <col min="8151" max="8151" width="12.7265625" style="36" customWidth="1"/>
    <col min="8152" max="8152" width="9.26953125" style="36" customWidth="1"/>
    <col min="8153" max="8153" width="8.453125" style="36" customWidth="1"/>
    <col min="8154" max="8154" width="1.7265625" style="36" customWidth="1"/>
    <col min="8155" max="8155" width="12" style="36" customWidth="1"/>
    <col min="8156" max="8379" width="10.7265625" style="36"/>
    <col min="8380" max="8380" width="40.453125" style="36" customWidth="1"/>
    <col min="8381" max="8381" width="12.453125" style="36" customWidth="1"/>
    <col min="8382" max="8382" width="11.7265625" style="36" customWidth="1"/>
    <col min="8383" max="8383" width="10.7265625" style="36" customWidth="1"/>
    <col min="8384" max="8384" width="1.7265625" style="36" customWidth="1"/>
    <col min="8385" max="8385" width="14.7265625" style="36" customWidth="1"/>
    <col min="8386" max="8386" width="3.26953125" style="36" customWidth="1"/>
    <col min="8387" max="8405" width="10.7265625" style="36"/>
    <col min="8406" max="8406" width="47.26953125" style="36" customWidth="1"/>
    <col min="8407" max="8407" width="12.7265625" style="36" customWidth="1"/>
    <col min="8408" max="8408" width="9.26953125" style="36" customWidth="1"/>
    <col min="8409" max="8409" width="8.453125" style="36" customWidth="1"/>
    <col min="8410" max="8410" width="1.7265625" style="36" customWidth="1"/>
    <col min="8411" max="8411" width="12" style="36" customWidth="1"/>
    <col min="8412" max="8635" width="10.7265625" style="36"/>
    <col min="8636" max="8636" width="40.453125" style="36" customWidth="1"/>
    <col min="8637" max="8637" width="12.453125" style="36" customWidth="1"/>
    <col min="8638" max="8638" width="11.7265625" style="36" customWidth="1"/>
    <col min="8639" max="8639" width="10.7265625" style="36" customWidth="1"/>
    <col min="8640" max="8640" width="1.7265625" style="36" customWidth="1"/>
    <col min="8641" max="8641" width="14.7265625" style="36" customWidth="1"/>
    <col min="8642" max="8642" width="3.26953125" style="36" customWidth="1"/>
    <col min="8643" max="8661" width="10.7265625" style="36"/>
    <col min="8662" max="8662" width="47.26953125" style="36" customWidth="1"/>
    <col min="8663" max="8663" width="12.7265625" style="36" customWidth="1"/>
    <col min="8664" max="8664" width="9.26953125" style="36" customWidth="1"/>
    <col min="8665" max="8665" width="8.453125" style="36" customWidth="1"/>
    <col min="8666" max="8666" width="1.7265625" style="36" customWidth="1"/>
    <col min="8667" max="8667" width="12" style="36" customWidth="1"/>
    <col min="8668" max="8891" width="10.7265625" style="36"/>
    <col min="8892" max="8892" width="40.453125" style="36" customWidth="1"/>
    <col min="8893" max="8893" width="12.453125" style="36" customWidth="1"/>
    <col min="8894" max="8894" width="11.7265625" style="36" customWidth="1"/>
    <col min="8895" max="8895" width="10.7265625" style="36" customWidth="1"/>
    <col min="8896" max="8896" width="1.7265625" style="36" customWidth="1"/>
    <col min="8897" max="8897" width="14.7265625" style="36" customWidth="1"/>
    <col min="8898" max="8898" width="3.26953125" style="36" customWidth="1"/>
    <col min="8899" max="8917" width="10.7265625" style="36"/>
    <col min="8918" max="8918" width="47.26953125" style="36" customWidth="1"/>
    <col min="8919" max="8919" width="12.7265625" style="36" customWidth="1"/>
    <col min="8920" max="8920" width="9.26953125" style="36" customWidth="1"/>
    <col min="8921" max="8921" width="8.453125" style="36" customWidth="1"/>
    <col min="8922" max="8922" width="1.7265625" style="36" customWidth="1"/>
    <col min="8923" max="8923" width="12" style="36" customWidth="1"/>
    <col min="8924" max="9147" width="10.7265625" style="36"/>
    <col min="9148" max="9148" width="40.453125" style="36" customWidth="1"/>
    <col min="9149" max="9149" width="12.453125" style="36" customWidth="1"/>
    <col min="9150" max="9150" width="11.7265625" style="36" customWidth="1"/>
    <col min="9151" max="9151" width="10.7265625" style="36" customWidth="1"/>
    <col min="9152" max="9152" width="1.7265625" style="36" customWidth="1"/>
    <col min="9153" max="9153" width="14.7265625" style="36" customWidth="1"/>
    <col min="9154" max="9154" width="3.26953125" style="36" customWidth="1"/>
    <col min="9155" max="9173" width="10.7265625" style="36"/>
    <col min="9174" max="9174" width="47.26953125" style="36" customWidth="1"/>
    <col min="9175" max="9175" width="12.7265625" style="36" customWidth="1"/>
    <col min="9176" max="9176" width="9.26953125" style="36" customWidth="1"/>
    <col min="9177" max="9177" width="8.453125" style="36" customWidth="1"/>
    <col min="9178" max="9178" width="1.7265625" style="36" customWidth="1"/>
    <col min="9179" max="9179" width="12" style="36" customWidth="1"/>
    <col min="9180" max="9403" width="10.7265625" style="36"/>
    <col min="9404" max="9404" width="40.453125" style="36" customWidth="1"/>
    <col min="9405" max="9405" width="12.453125" style="36" customWidth="1"/>
    <col min="9406" max="9406" width="11.7265625" style="36" customWidth="1"/>
    <col min="9407" max="9407" width="10.7265625" style="36" customWidth="1"/>
    <col min="9408" max="9408" width="1.7265625" style="36" customWidth="1"/>
    <col min="9409" max="9409" width="14.7265625" style="36" customWidth="1"/>
    <col min="9410" max="9410" width="3.26953125" style="36" customWidth="1"/>
    <col min="9411" max="9429" width="10.7265625" style="36"/>
    <col min="9430" max="9430" width="47.26953125" style="36" customWidth="1"/>
    <col min="9431" max="9431" width="12.7265625" style="36" customWidth="1"/>
    <col min="9432" max="9432" width="9.26953125" style="36" customWidth="1"/>
    <col min="9433" max="9433" width="8.453125" style="36" customWidth="1"/>
    <col min="9434" max="9434" width="1.7265625" style="36" customWidth="1"/>
    <col min="9435" max="9435" width="12" style="36" customWidth="1"/>
    <col min="9436" max="9659" width="10.7265625" style="36"/>
    <col min="9660" max="9660" width="40.453125" style="36" customWidth="1"/>
    <col min="9661" max="9661" width="12.453125" style="36" customWidth="1"/>
    <col min="9662" max="9662" width="11.7265625" style="36" customWidth="1"/>
    <col min="9663" max="9663" width="10.7265625" style="36" customWidth="1"/>
    <col min="9664" max="9664" width="1.7265625" style="36" customWidth="1"/>
    <col min="9665" max="9665" width="14.7265625" style="36" customWidth="1"/>
    <col min="9666" max="9666" width="3.26953125" style="36" customWidth="1"/>
    <col min="9667" max="9685" width="10.7265625" style="36"/>
    <col min="9686" max="9686" width="47.26953125" style="36" customWidth="1"/>
    <col min="9687" max="9687" width="12.7265625" style="36" customWidth="1"/>
    <col min="9688" max="9688" width="9.26953125" style="36" customWidth="1"/>
    <col min="9689" max="9689" width="8.453125" style="36" customWidth="1"/>
    <col min="9690" max="9690" width="1.7265625" style="36" customWidth="1"/>
    <col min="9691" max="9691" width="12" style="36" customWidth="1"/>
    <col min="9692" max="9915" width="10.7265625" style="36"/>
    <col min="9916" max="9916" width="40.453125" style="36" customWidth="1"/>
    <col min="9917" max="9917" width="12.453125" style="36" customWidth="1"/>
    <col min="9918" max="9918" width="11.7265625" style="36" customWidth="1"/>
    <col min="9919" max="9919" width="10.7265625" style="36" customWidth="1"/>
    <col min="9920" max="9920" width="1.7265625" style="36" customWidth="1"/>
    <col min="9921" max="9921" width="14.7265625" style="36" customWidth="1"/>
    <col min="9922" max="9922" width="3.26953125" style="36" customWidth="1"/>
    <col min="9923" max="9941" width="10.7265625" style="36"/>
    <col min="9942" max="9942" width="47.26953125" style="36" customWidth="1"/>
    <col min="9943" max="9943" width="12.7265625" style="36" customWidth="1"/>
    <col min="9944" max="9944" width="9.26953125" style="36" customWidth="1"/>
    <col min="9945" max="9945" width="8.453125" style="36" customWidth="1"/>
    <col min="9946" max="9946" width="1.7265625" style="36" customWidth="1"/>
    <col min="9947" max="9947" width="12" style="36" customWidth="1"/>
    <col min="9948" max="10171" width="10.7265625" style="36"/>
    <col min="10172" max="10172" width="40.453125" style="36" customWidth="1"/>
    <col min="10173" max="10173" width="12.453125" style="36" customWidth="1"/>
    <col min="10174" max="10174" width="11.7265625" style="36" customWidth="1"/>
    <col min="10175" max="10175" width="10.7265625" style="36" customWidth="1"/>
    <col min="10176" max="10176" width="1.7265625" style="36" customWidth="1"/>
    <col min="10177" max="10177" width="14.7265625" style="36" customWidth="1"/>
    <col min="10178" max="10178" width="3.26953125" style="36" customWidth="1"/>
    <col min="10179" max="10197" width="10.7265625" style="36"/>
    <col min="10198" max="10198" width="47.26953125" style="36" customWidth="1"/>
    <col min="10199" max="10199" width="12.7265625" style="36" customWidth="1"/>
    <col min="10200" max="10200" width="9.26953125" style="36" customWidth="1"/>
    <col min="10201" max="10201" width="8.453125" style="36" customWidth="1"/>
    <col min="10202" max="10202" width="1.7265625" style="36" customWidth="1"/>
    <col min="10203" max="10203" width="12" style="36" customWidth="1"/>
    <col min="10204" max="10427" width="10.7265625" style="36"/>
    <col min="10428" max="10428" width="40.453125" style="36" customWidth="1"/>
    <col min="10429" max="10429" width="12.453125" style="36" customWidth="1"/>
    <col min="10430" max="10430" width="11.7265625" style="36" customWidth="1"/>
    <col min="10431" max="10431" width="10.7265625" style="36" customWidth="1"/>
    <col min="10432" max="10432" width="1.7265625" style="36" customWidth="1"/>
    <col min="10433" max="10433" width="14.7265625" style="36" customWidth="1"/>
    <col min="10434" max="10434" width="3.26953125" style="36" customWidth="1"/>
    <col min="10435" max="10453" width="10.7265625" style="36"/>
    <col min="10454" max="10454" width="47.26953125" style="36" customWidth="1"/>
    <col min="10455" max="10455" width="12.7265625" style="36" customWidth="1"/>
    <col min="10456" max="10456" width="9.26953125" style="36" customWidth="1"/>
    <col min="10457" max="10457" width="8.453125" style="36" customWidth="1"/>
    <col min="10458" max="10458" width="1.7265625" style="36" customWidth="1"/>
    <col min="10459" max="10459" width="12" style="36" customWidth="1"/>
    <col min="10460" max="10683" width="10.7265625" style="36"/>
    <col min="10684" max="10684" width="40.453125" style="36" customWidth="1"/>
    <col min="10685" max="10685" width="12.453125" style="36" customWidth="1"/>
    <col min="10686" max="10686" width="11.7265625" style="36" customWidth="1"/>
    <col min="10687" max="10687" width="10.7265625" style="36" customWidth="1"/>
    <col min="10688" max="10688" width="1.7265625" style="36" customWidth="1"/>
    <col min="10689" max="10689" width="14.7265625" style="36" customWidth="1"/>
    <col min="10690" max="10690" width="3.26953125" style="36" customWidth="1"/>
    <col min="10691" max="10709" width="10.7265625" style="36"/>
    <col min="10710" max="10710" width="47.26953125" style="36" customWidth="1"/>
    <col min="10711" max="10711" width="12.7265625" style="36" customWidth="1"/>
    <col min="10712" max="10712" width="9.26953125" style="36" customWidth="1"/>
    <col min="10713" max="10713" width="8.453125" style="36" customWidth="1"/>
    <col min="10714" max="10714" width="1.7265625" style="36" customWidth="1"/>
    <col min="10715" max="10715" width="12" style="36" customWidth="1"/>
    <col min="10716" max="10939" width="10.7265625" style="36"/>
    <col min="10940" max="10940" width="40.453125" style="36" customWidth="1"/>
    <col min="10941" max="10941" width="12.453125" style="36" customWidth="1"/>
    <col min="10942" max="10942" width="11.7265625" style="36" customWidth="1"/>
    <col min="10943" max="10943" width="10.7265625" style="36" customWidth="1"/>
    <col min="10944" max="10944" width="1.7265625" style="36" customWidth="1"/>
    <col min="10945" max="10945" width="14.7265625" style="36" customWidth="1"/>
    <col min="10946" max="10946" width="3.26953125" style="36" customWidth="1"/>
    <col min="10947" max="10965" width="10.7265625" style="36"/>
    <col min="10966" max="10966" width="47.26953125" style="36" customWidth="1"/>
    <col min="10967" max="10967" width="12.7265625" style="36" customWidth="1"/>
    <col min="10968" max="10968" width="9.26953125" style="36" customWidth="1"/>
    <col min="10969" max="10969" width="8.453125" style="36" customWidth="1"/>
    <col min="10970" max="10970" width="1.7265625" style="36" customWidth="1"/>
    <col min="10971" max="10971" width="12" style="36" customWidth="1"/>
    <col min="10972" max="11195" width="10.7265625" style="36"/>
    <col min="11196" max="11196" width="40.453125" style="36" customWidth="1"/>
    <col min="11197" max="11197" width="12.453125" style="36" customWidth="1"/>
    <col min="11198" max="11198" width="11.7265625" style="36" customWidth="1"/>
    <col min="11199" max="11199" width="10.7265625" style="36" customWidth="1"/>
    <col min="11200" max="11200" width="1.7265625" style="36" customWidth="1"/>
    <col min="11201" max="11201" width="14.7265625" style="36" customWidth="1"/>
    <col min="11202" max="11202" width="3.26953125" style="36" customWidth="1"/>
    <col min="11203" max="11221" width="10.7265625" style="36"/>
    <col min="11222" max="11222" width="47.26953125" style="36" customWidth="1"/>
    <col min="11223" max="11223" width="12.7265625" style="36" customWidth="1"/>
    <col min="11224" max="11224" width="9.26953125" style="36" customWidth="1"/>
    <col min="11225" max="11225" width="8.453125" style="36" customWidth="1"/>
    <col min="11226" max="11226" width="1.7265625" style="36" customWidth="1"/>
    <col min="11227" max="11227" width="12" style="36" customWidth="1"/>
    <col min="11228" max="11451" width="10.7265625" style="36"/>
    <col min="11452" max="11452" width="40.453125" style="36" customWidth="1"/>
    <col min="11453" max="11453" width="12.453125" style="36" customWidth="1"/>
    <col min="11454" max="11454" width="11.7265625" style="36" customWidth="1"/>
    <col min="11455" max="11455" width="10.7265625" style="36" customWidth="1"/>
    <col min="11456" max="11456" width="1.7265625" style="36" customWidth="1"/>
    <col min="11457" max="11457" width="14.7265625" style="36" customWidth="1"/>
    <col min="11458" max="11458" width="3.26953125" style="36" customWidth="1"/>
    <col min="11459" max="11477" width="10.7265625" style="36"/>
    <col min="11478" max="11478" width="47.26953125" style="36" customWidth="1"/>
    <col min="11479" max="11479" width="12.7265625" style="36" customWidth="1"/>
    <col min="11480" max="11480" width="9.26953125" style="36" customWidth="1"/>
    <col min="11481" max="11481" width="8.453125" style="36" customWidth="1"/>
    <col min="11482" max="11482" width="1.7265625" style="36" customWidth="1"/>
    <col min="11483" max="11483" width="12" style="36" customWidth="1"/>
    <col min="11484" max="11707" width="10.7265625" style="36"/>
    <col min="11708" max="11708" width="40.453125" style="36" customWidth="1"/>
    <col min="11709" max="11709" width="12.453125" style="36" customWidth="1"/>
    <col min="11710" max="11710" width="11.7265625" style="36" customWidth="1"/>
    <col min="11711" max="11711" width="10.7265625" style="36" customWidth="1"/>
    <col min="11712" max="11712" width="1.7265625" style="36" customWidth="1"/>
    <col min="11713" max="11713" width="14.7265625" style="36" customWidth="1"/>
    <col min="11714" max="11714" width="3.26953125" style="36" customWidth="1"/>
    <col min="11715" max="11733" width="10.7265625" style="36"/>
    <col min="11734" max="11734" width="47.26953125" style="36" customWidth="1"/>
    <col min="11735" max="11735" width="12.7265625" style="36" customWidth="1"/>
    <col min="11736" max="11736" width="9.26953125" style="36" customWidth="1"/>
    <col min="11737" max="11737" width="8.453125" style="36" customWidth="1"/>
    <col min="11738" max="11738" width="1.7265625" style="36" customWidth="1"/>
    <col min="11739" max="11739" width="12" style="36" customWidth="1"/>
    <col min="11740" max="11963" width="10.7265625" style="36"/>
    <col min="11964" max="11964" width="40.453125" style="36" customWidth="1"/>
    <col min="11965" max="11965" width="12.453125" style="36" customWidth="1"/>
    <col min="11966" max="11966" width="11.7265625" style="36" customWidth="1"/>
    <col min="11967" max="11967" width="10.7265625" style="36" customWidth="1"/>
    <col min="11968" max="11968" width="1.7265625" style="36" customWidth="1"/>
    <col min="11969" max="11969" width="14.7265625" style="36" customWidth="1"/>
    <col min="11970" max="11970" width="3.26953125" style="36" customWidth="1"/>
    <col min="11971" max="11989" width="10.7265625" style="36"/>
    <col min="11990" max="11990" width="47.26953125" style="36" customWidth="1"/>
    <col min="11991" max="11991" width="12.7265625" style="36" customWidth="1"/>
    <col min="11992" max="11992" width="9.26953125" style="36" customWidth="1"/>
    <col min="11993" max="11993" width="8.453125" style="36" customWidth="1"/>
    <col min="11994" max="11994" width="1.7265625" style="36" customWidth="1"/>
    <col min="11995" max="11995" width="12" style="36" customWidth="1"/>
    <col min="11996" max="12219" width="10.7265625" style="36"/>
    <col min="12220" max="12220" width="40.453125" style="36" customWidth="1"/>
    <col min="12221" max="12221" width="12.453125" style="36" customWidth="1"/>
    <col min="12222" max="12222" width="11.7265625" style="36" customWidth="1"/>
    <col min="12223" max="12223" width="10.7265625" style="36" customWidth="1"/>
    <col min="12224" max="12224" width="1.7265625" style="36" customWidth="1"/>
    <col min="12225" max="12225" width="14.7265625" style="36" customWidth="1"/>
    <col min="12226" max="12226" width="3.26953125" style="36" customWidth="1"/>
    <col min="12227" max="12245" width="10.7265625" style="36"/>
    <col min="12246" max="12246" width="47.26953125" style="36" customWidth="1"/>
    <col min="12247" max="12247" width="12.7265625" style="36" customWidth="1"/>
    <col min="12248" max="12248" width="9.26953125" style="36" customWidth="1"/>
    <col min="12249" max="12249" width="8.453125" style="36" customWidth="1"/>
    <col min="12250" max="12250" width="1.7265625" style="36" customWidth="1"/>
    <col min="12251" max="12251" width="12" style="36" customWidth="1"/>
    <col min="12252" max="12475" width="10.7265625" style="36"/>
    <col min="12476" max="12476" width="40.453125" style="36" customWidth="1"/>
    <col min="12477" max="12477" width="12.453125" style="36" customWidth="1"/>
    <col min="12478" max="12478" width="11.7265625" style="36" customWidth="1"/>
    <col min="12479" max="12479" width="10.7265625" style="36" customWidth="1"/>
    <col min="12480" max="12480" width="1.7265625" style="36" customWidth="1"/>
    <col min="12481" max="12481" width="14.7265625" style="36" customWidth="1"/>
    <col min="12482" max="12482" width="3.26953125" style="36" customWidth="1"/>
    <col min="12483" max="12501" width="10.7265625" style="36"/>
    <col min="12502" max="12502" width="47.26953125" style="36" customWidth="1"/>
    <col min="12503" max="12503" width="12.7265625" style="36" customWidth="1"/>
    <col min="12504" max="12504" width="9.26953125" style="36" customWidth="1"/>
    <col min="12505" max="12505" width="8.453125" style="36" customWidth="1"/>
    <col min="12506" max="12506" width="1.7265625" style="36" customWidth="1"/>
    <col min="12507" max="12507" width="12" style="36" customWidth="1"/>
    <col min="12508" max="12731" width="10.7265625" style="36"/>
    <col min="12732" max="12732" width="40.453125" style="36" customWidth="1"/>
    <col min="12733" max="12733" width="12.453125" style="36" customWidth="1"/>
    <col min="12734" max="12734" width="11.7265625" style="36" customWidth="1"/>
    <col min="12735" max="12735" width="10.7265625" style="36" customWidth="1"/>
    <col min="12736" max="12736" width="1.7265625" style="36" customWidth="1"/>
    <col min="12737" max="12737" width="14.7265625" style="36" customWidth="1"/>
    <col min="12738" max="12738" width="3.26953125" style="36" customWidth="1"/>
    <col min="12739" max="12757" width="10.7265625" style="36"/>
    <col min="12758" max="12758" width="47.26953125" style="36" customWidth="1"/>
    <col min="12759" max="12759" width="12.7265625" style="36" customWidth="1"/>
    <col min="12760" max="12760" width="9.26953125" style="36" customWidth="1"/>
    <col min="12761" max="12761" width="8.453125" style="36" customWidth="1"/>
    <col min="12762" max="12762" width="1.7265625" style="36" customWidth="1"/>
    <col min="12763" max="12763" width="12" style="36" customWidth="1"/>
    <col min="12764" max="12987" width="10.7265625" style="36"/>
    <col min="12988" max="12988" width="40.453125" style="36" customWidth="1"/>
    <col min="12989" max="12989" width="12.453125" style="36" customWidth="1"/>
    <col min="12990" max="12990" width="11.7265625" style="36" customWidth="1"/>
    <col min="12991" max="12991" width="10.7265625" style="36" customWidth="1"/>
    <col min="12992" max="12992" width="1.7265625" style="36" customWidth="1"/>
    <col min="12993" max="12993" width="14.7265625" style="36" customWidth="1"/>
    <col min="12994" max="12994" width="3.26953125" style="36" customWidth="1"/>
    <col min="12995" max="13013" width="10.7265625" style="36"/>
    <col min="13014" max="13014" width="47.26953125" style="36" customWidth="1"/>
    <col min="13015" max="13015" width="12.7265625" style="36" customWidth="1"/>
    <col min="13016" max="13016" width="9.26953125" style="36" customWidth="1"/>
    <col min="13017" max="13017" width="8.453125" style="36" customWidth="1"/>
    <col min="13018" max="13018" width="1.7265625" style="36" customWidth="1"/>
    <col min="13019" max="13019" width="12" style="36" customWidth="1"/>
    <col min="13020" max="13243" width="10.7265625" style="36"/>
    <col min="13244" max="13244" width="40.453125" style="36" customWidth="1"/>
    <col min="13245" max="13245" width="12.453125" style="36" customWidth="1"/>
    <col min="13246" max="13246" width="11.7265625" style="36" customWidth="1"/>
    <col min="13247" max="13247" width="10.7265625" style="36" customWidth="1"/>
    <col min="13248" max="13248" width="1.7265625" style="36" customWidth="1"/>
    <col min="13249" max="13249" width="14.7265625" style="36" customWidth="1"/>
    <col min="13250" max="13250" width="3.26953125" style="36" customWidth="1"/>
    <col min="13251" max="13269" width="10.7265625" style="36"/>
    <col min="13270" max="13270" width="47.26953125" style="36" customWidth="1"/>
    <col min="13271" max="13271" width="12.7265625" style="36" customWidth="1"/>
    <col min="13272" max="13272" width="9.26953125" style="36" customWidth="1"/>
    <col min="13273" max="13273" width="8.453125" style="36" customWidth="1"/>
    <col min="13274" max="13274" width="1.7265625" style="36" customWidth="1"/>
    <col min="13275" max="13275" width="12" style="36" customWidth="1"/>
    <col min="13276" max="13499" width="10.7265625" style="36"/>
    <col min="13500" max="13500" width="40.453125" style="36" customWidth="1"/>
    <col min="13501" max="13501" width="12.453125" style="36" customWidth="1"/>
    <col min="13502" max="13502" width="11.7265625" style="36" customWidth="1"/>
    <col min="13503" max="13503" width="10.7265625" style="36" customWidth="1"/>
    <col min="13504" max="13504" width="1.7265625" style="36" customWidth="1"/>
    <col min="13505" max="13505" width="14.7265625" style="36" customWidth="1"/>
    <col min="13506" max="13506" width="3.26953125" style="36" customWidth="1"/>
    <col min="13507" max="13525" width="10.7265625" style="36"/>
    <col min="13526" max="13526" width="47.26953125" style="36" customWidth="1"/>
    <col min="13527" max="13527" width="12.7265625" style="36" customWidth="1"/>
    <col min="13528" max="13528" width="9.26953125" style="36" customWidth="1"/>
    <col min="13529" max="13529" width="8.453125" style="36" customWidth="1"/>
    <col min="13530" max="13530" width="1.7265625" style="36" customWidth="1"/>
    <col min="13531" max="13531" width="12" style="36" customWidth="1"/>
    <col min="13532" max="13755" width="10.7265625" style="36"/>
    <col min="13756" max="13756" width="40.453125" style="36" customWidth="1"/>
    <col min="13757" max="13757" width="12.453125" style="36" customWidth="1"/>
    <col min="13758" max="13758" width="11.7265625" style="36" customWidth="1"/>
    <col min="13759" max="13759" width="10.7265625" style="36" customWidth="1"/>
    <col min="13760" max="13760" width="1.7265625" style="36" customWidth="1"/>
    <col min="13761" max="13761" width="14.7265625" style="36" customWidth="1"/>
    <col min="13762" max="13762" width="3.26953125" style="36" customWidth="1"/>
    <col min="13763" max="13781" width="10.7265625" style="36"/>
    <col min="13782" max="13782" width="47.26953125" style="36" customWidth="1"/>
    <col min="13783" max="13783" width="12.7265625" style="36" customWidth="1"/>
    <col min="13784" max="13784" width="9.26953125" style="36" customWidth="1"/>
    <col min="13785" max="13785" width="8.453125" style="36" customWidth="1"/>
    <col min="13786" max="13786" width="1.7265625" style="36" customWidth="1"/>
    <col min="13787" max="13787" width="12" style="36" customWidth="1"/>
    <col min="13788" max="14011" width="10.7265625" style="36"/>
    <col min="14012" max="14012" width="40.453125" style="36" customWidth="1"/>
    <col min="14013" max="14013" width="12.453125" style="36" customWidth="1"/>
    <col min="14014" max="14014" width="11.7265625" style="36" customWidth="1"/>
    <col min="14015" max="14015" width="10.7265625" style="36" customWidth="1"/>
    <col min="14016" max="14016" width="1.7265625" style="36" customWidth="1"/>
    <col min="14017" max="14017" width="14.7265625" style="36" customWidth="1"/>
    <col min="14018" max="14018" width="3.26953125" style="36" customWidth="1"/>
    <col min="14019" max="14037" width="10.7265625" style="36"/>
    <col min="14038" max="14038" width="47.26953125" style="36" customWidth="1"/>
    <col min="14039" max="14039" width="12.7265625" style="36" customWidth="1"/>
    <col min="14040" max="14040" width="9.26953125" style="36" customWidth="1"/>
    <col min="14041" max="14041" width="8.453125" style="36" customWidth="1"/>
    <col min="14042" max="14042" width="1.7265625" style="36" customWidth="1"/>
    <col min="14043" max="14043" width="12" style="36" customWidth="1"/>
    <col min="14044" max="14267" width="10.7265625" style="36"/>
    <col min="14268" max="14268" width="40.453125" style="36" customWidth="1"/>
    <col min="14269" max="14269" width="12.453125" style="36" customWidth="1"/>
    <col min="14270" max="14270" width="11.7265625" style="36" customWidth="1"/>
    <col min="14271" max="14271" width="10.7265625" style="36" customWidth="1"/>
    <col min="14272" max="14272" width="1.7265625" style="36" customWidth="1"/>
    <col min="14273" max="14273" width="14.7265625" style="36" customWidth="1"/>
    <col min="14274" max="14274" width="3.26953125" style="36" customWidth="1"/>
    <col min="14275" max="14293" width="10.7265625" style="36"/>
    <col min="14294" max="14294" width="47.26953125" style="36" customWidth="1"/>
    <col min="14295" max="14295" width="12.7265625" style="36" customWidth="1"/>
    <col min="14296" max="14296" width="9.26953125" style="36" customWidth="1"/>
    <col min="14297" max="14297" width="8.453125" style="36" customWidth="1"/>
    <col min="14298" max="14298" width="1.7265625" style="36" customWidth="1"/>
    <col min="14299" max="14299" width="12" style="36" customWidth="1"/>
    <col min="14300" max="14523" width="10.7265625" style="36"/>
    <col min="14524" max="14524" width="40.453125" style="36" customWidth="1"/>
    <col min="14525" max="14525" width="12.453125" style="36" customWidth="1"/>
    <col min="14526" max="14526" width="11.7265625" style="36" customWidth="1"/>
    <col min="14527" max="14527" width="10.7265625" style="36" customWidth="1"/>
    <col min="14528" max="14528" width="1.7265625" style="36" customWidth="1"/>
    <col min="14529" max="14529" width="14.7265625" style="36" customWidth="1"/>
    <col min="14530" max="14530" width="3.26953125" style="36" customWidth="1"/>
    <col min="14531" max="14549" width="10.7265625" style="36"/>
    <col min="14550" max="14550" width="47.26953125" style="36" customWidth="1"/>
    <col min="14551" max="14551" width="12.7265625" style="36" customWidth="1"/>
    <col min="14552" max="14552" width="9.26953125" style="36" customWidth="1"/>
    <col min="14553" max="14553" width="8.453125" style="36" customWidth="1"/>
    <col min="14554" max="14554" width="1.7265625" style="36" customWidth="1"/>
    <col min="14555" max="14555" width="12" style="36" customWidth="1"/>
    <col min="14556" max="14779" width="10.7265625" style="36"/>
    <col min="14780" max="14780" width="40.453125" style="36" customWidth="1"/>
    <col min="14781" max="14781" width="12.453125" style="36" customWidth="1"/>
    <col min="14782" max="14782" width="11.7265625" style="36" customWidth="1"/>
    <col min="14783" max="14783" width="10.7265625" style="36" customWidth="1"/>
    <col min="14784" max="14784" width="1.7265625" style="36" customWidth="1"/>
    <col min="14785" max="14785" width="14.7265625" style="36" customWidth="1"/>
    <col min="14786" max="14786" width="3.26953125" style="36" customWidth="1"/>
    <col min="14787" max="14805" width="10.7265625" style="36"/>
    <col min="14806" max="14806" width="47.26953125" style="36" customWidth="1"/>
    <col min="14807" max="14807" width="12.7265625" style="36" customWidth="1"/>
    <col min="14808" max="14808" width="9.26953125" style="36" customWidth="1"/>
    <col min="14809" max="14809" width="8.453125" style="36" customWidth="1"/>
    <col min="14810" max="14810" width="1.7265625" style="36" customWidth="1"/>
    <col min="14811" max="14811" width="12" style="36" customWidth="1"/>
    <col min="14812" max="15035" width="10.7265625" style="36"/>
    <col min="15036" max="15036" width="40.453125" style="36" customWidth="1"/>
    <col min="15037" max="15037" width="12.453125" style="36" customWidth="1"/>
    <col min="15038" max="15038" width="11.7265625" style="36" customWidth="1"/>
    <col min="15039" max="15039" width="10.7265625" style="36" customWidth="1"/>
    <col min="15040" max="15040" width="1.7265625" style="36" customWidth="1"/>
    <col min="15041" max="15041" width="14.7265625" style="36" customWidth="1"/>
    <col min="15042" max="15042" width="3.26953125" style="36" customWidth="1"/>
    <col min="15043" max="15061" width="10.7265625" style="36"/>
    <col min="15062" max="15062" width="47.26953125" style="36" customWidth="1"/>
    <col min="15063" max="15063" width="12.7265625" style="36" customWidth="1"/>
    <col min="15064" max="15064" width="9.26953125" style="36" customWidth="1"/>
    <col min="15065" max="15065" width="8.453125" style="36" customWidth="1"/>
    <col min="15066" max="15066" width="1.7265625" style="36" customWidth="1"/>
    <col min="15067" max="15067" width="12" style="36" customWidth="1"/>
    <col min="15068" max="15291" width="10.7265625" style="36"/>
    <col min="15292" max="15292" width="40.453125" style="36" customWidth="1"/>
    <col min="15293" max="15293" width="12.453125" style="36" customWidth="1"/>
    <col min="15294" max="15294" width="11.7265625" style="36" customWidth="1"/>
    <col min="15295" max="15295" width="10.7265625" style="36" customWidth="1"/>
    <col min="15296" max="15296" width="1.7265625" style="36" customWidth="1"/>
    <col min="15297" max="15297" width="14.7265625" style="36" customWidth="1"/>
    <col min="15298" max="15298" width="3.26953125" style="36" customWidth="1"/>
    <col min="15299" max="15317" width="10.7265625" style="36"/>
    <col min="15318" max="15318" width="47.26953125" style="36" customWidth="1"/>
    <col min="15319" max="15319" width="12.7265625" style="36" customWidth="1"/>
    <col min="15320" max="15320" width="9.26953125" style="36" customWidth="1"/>
    <col min="15321" max="15321" width="8.453125" style="36" customWidth="1"/>
    <col min="15322" max="15322" width="1.7265625" style="36" customWidth="1"/>
    <col min="15323" max="15323" width="12" style="36" customWidth="1"/>
    <col min="15324" max="15547" width="10.7265625" style="36"/>
    <col min="15548" max="15548" width="40.453125" style="36" customWidth="1"/>
    <col min="15549" max="15549" width="12.453125" style="36" customWidth="1"/>
    <col min="15550" max="15550" width="11.7265625" style="36" customWidth="1"/>
    <col min="15551" max="15551" width="10.7265625" style="36" customWidth="1"/>
    <col min="15552" max="15552" width="1.7265625" style="36" customWidth="1"/>
    <col min="15553" max="15553" width="14.7265625" style="36" customWidth="1"/>
    <col min="15554" max="15554" width="3.26953125" style="36" customWidth="1"/>
    <col min="15555" max="15573" width="10.7265625" style="36"/>
    <col min="15574" max="15574" width="47.26953125" style="36" customWidth="1"/>
    <col min="15575" max="15575" width="12.7265625" style="36" customWidth="1"/>
    <col min="15576" max="15576" width="9.26953125" style="36" customWidth="1"/>
    <col min="15577" max="15577" width="8.453125" style="36" customWidth="1"/>
    <col min="15578" max="15578" width="1.7265625" style="36" customWidth="1"/>
    <col min="15579" max="15579" width="12" style="36" customWidth="1"/>
    <col min="15580" max="15803" width="10.7265625" style="36"/>
    <col min="15804" max="15804" width="40.453125" style="36" customWidth="1"/>
    <col min="15805" max="15805" width="12.453125" style="36" customWidth="1"/>
    <col min="15806" max="15806" width="11.7265625" style="36" customWidth="1"/>
    <col min="15807" max="15807" width="10.7265625" style="36" customWidth="1"/>
    <col min="15808" max="15808" width="1.7265625" style="36" customWidth="1"/>
    <col min="15809" max="15809" width="14.7265625" style="36" customWidth="1"/>
    <col min="15810" max="15810" width="3.26953125" style="36" customWidth="1"/>
    <col min="15811" max="15829" width="10.7265625" style="36"/>
    <col min="15830" max="15830" width="47.26953125" style="36" customWidth="1"/>
    <col min="15831" max="15831" width="12.7265625" style="36" customWidth="1"/>
    <col min="15832" max="15832" width="9.26953125" style="36" customWidth="1"/>
    <col min="15833" max="15833" width="8.453125" style="36" customWidth="1"/>
    <col min="15834" max="15834" width="1.7265625" style="36" customWidth="1"/>
    <col min="15835" max="15835" width="12" style="36" customWidth="1"/>
    <col min="15836" max="16059" width="10.7265625" style="36"/>
    <col min="16060" max="16060" width="40.453125" style="36" customWidth="1"/>
    <col min="16061" max="16061" width="12.453125" style="36" customWidth="1"/>
    <col min="16062" max="16062" width="11.7265625" style="36" customWidth="1"/>
    <col min="16063" max="16063" width="10.7265625" style="36" customWidth="1"/>
    <col min="16064" max="16064" width="1.7265625" style="36" customWidth="1"/>
    <col min="16065" max="16065" width="14.7265625" style="36" customWidth="1"/>
    <col min="16066" max="16066" width="3.26953125" style="36" customWidth="1"/>
    <col min="16067" max="16085" width="10.7265625" style="36"/>
    <col min="16086" max="16086" width="47.26953125" style="36" customWidth="1"/>
    <col min="16087" max="16087" width="12.7265625" style="36" customWidth="1"/>
    <col min="16088" max="16088" width="9.26953125" style="36" customWidth="1"/>
    <col min="16089" max="16089" width="8.453125" style="36" customWidth="1"/>
    <col min="16090" max="16090" width="1.7265625" style="36" customWidth="1"/>
    <col min="16091" max="16091" width="12" style="36" customWidth="1"/>
    <col min="16092" max="16315" width="10.7265625" style="36"/>
    <col min="16316" max="16316" width="40.453125" style="36" customWidth="1"/>
    <col min="16317" max="16317" width="12.453125" style="36" customWidth="1"/>
    <col min="16318" max="16318" width="11.7265625" style="36" customWidth="1"/>
    <col min="16319" max="16319" width="10.7265625" style="36" customWidth="1"/>
    <col min="16320" max="16320" width="1.7265625" style="36" customWidth="1"/>
    <col min="16321" max="16321" width="14.7265625" style="36" customWidth="1"/>
    <col min="16322" max="16322" width="3.26953125" style="36" customWidth="1"/>
    <col min="16323" max="16384" width="10.7265625" style="36"/>
  </cols>
  <sheetData>
    <row r="1" spans="1:6" ht="12.75" customHeight="1" x14ac:dyDescent="0.35">
      <c r="A1" s="36" t="s">
        <v>606</v>
      </c>
    </row>
    <row r="2" spans="1:6" x14ac:dyDescent="0.35">
      <c r="A2" s="246"/>
      <c r="B2" s="246"/>
    </row>
    <row r="3" spans="1:6" ht="14.9" customHeight="1" x14ac:dyDescent="0.35">
      <c r="A3" s="169"/>
      <c r="B3" s="169"/>
      <c r="C3" s="53"/>
      <c r="D3" s="53"/>
      <c r="E3" s="53"/>
      <c r="F3" s="41" t="s">
        <v>193</v>
      </c>
    </row>
    <row r="4" spans="1:6" ht="43.5" x14ac:dyDescent="0.35">
      <c r="A4" s="170"/>
      <c r="B4" s="247" t="s">
        <v>194</v>
      </c>
      <c r="C4" s="247"/>
      <c r="D4" s="247"/>
      <c r="E4" s="171"/>
      <c r="F4" s="147" t="s">
        <v>195</v>
      </c>
    </row>
    <row r="5" spans="1:6" ht="33" customHeight="1" x14ac:dyDescent="0.35">
      <c r="A5" s="172"/>
      <c r="B5" s="42">
        <v>2023</v>
      </c>
      <c r="C5" s="42">
        <v>2024</v>
      </c>
      <c r="D5" s="173" t="s">
        <v>196</v>
      </c>
      <c r="E5" s="42"/>
      <c r="F5" s="173" t="s">
        <v>196</v>
      </c>
    </row>
    <row r="6" spans="1:6" ht="12.75" customHeight="1" x14ac:dyDescent="0.35">
      <c r="A6" s="186"/>
      <c r="B6" s="51"/>
      <c r="C6" s="51"/>
      <c r="D6" s="44"/>
      <c r="E6" s="51"/>
      <c r="F6" s="44"/>
    </row>
    <row r="7" spans="1:6" x14ac:dyDescent="0.35">
      <c r="B7" s="245" t="s">
        <v>197</v>
      </c>
      <c r="C7" s="245"/>
      <c r="D7" s="245"/>
      <c r="E7" s="245"/>
      <c r="F7" s="245"/>
    </row>
    <row r="8" spans="1:6" ht="29.15" customHeight="1" x14ac:dyDescent="0.35">
      <c r="A8" s="174"/>
      <c r="B8" s="175"/>
      <c r="C8" s="175"/>
      <c r="D8" s="175"/>
      <c r="E8" s="176"/>
      <c r="F8" s="176"/>
    </row>
    <row r="9" spans="1:6" ht="14.9" customHeight="1" x14ac:dyDescent="0.35">
      <c r="A9" s="181" t="s">
        <v>198</v>
      </c>
      <c r="B9" s="187">
        <v>66867.833550783005</v>
      </c>
      <c r="C9" s="187">
        <v>68355.716733242007</v>
      </c>
      <c r="D9" s="188">
        <v>2.2251104955105561</v>
      </c>
      <c r="E9" s="188"/>
      <c r="F9" s="189">
        <v>0.61405954012447683</v>
      </c>
    </row>
    <row r="10" spans="1:6" ht="16.5" x14ac:dyDescent="0.35">
      <c r="A10" s="36" t="s">
        <v>607</v>
      </c>
      <c r="B10" s="176">
        <v>4872.6285568337407</v>
      </c>
      <c r="C10" s="176">
        <v>5135.72642694763</v>
      </c>
      <c r="D10" s="178">
        <v>5.3995059759870481</v>
      </c>
      <c r="E10" s="176"/>
      <c r="F10" s="180">
        <v>1.8010144360185492</v>
      </c>
    </row>
    <row r="11" spans="1:6" ht="16.5" x14ac:dyDescent="0.35">
      <c r="A11" s="36" t="s">
        <v>608</v>
      </c>
      <c r="B11" s="176">
        <v>1259.7442126800001</v>
      </c>
      <c r="C11" s="176">
        <v>1259.7442126800001</v>
      </c>
      <c r="D11" s="178">
        <v>0</v>
      </c>
      <c r="E11" s="176"/>
      <c r="F11" s="180">
        <v>0</v>
      </c>
    </row>
    <row r="12" spans="1:6" x14ac:dyDescent="0.35">
      <c r="A12" s="182" t="s">
        <v>199</v>
      </c>
      <c r="B12" s="187">
        <v>70480.717894936693</v>
      </c>
      <c r="C12" s="187">
        <v>72231.698947509605</v>
      </c>
      <c r="D12" s="188">
        <v>2.4843405471309787</v>
      </c>
      <c r="E12" s="187"/>
      <c r="F12" s="189">
        <v>0.70709418093360421</v>
      </c>
    </row>
    <row r="13" spans="1:6" x14ac:dyDescent="0.35">
      <c r="A13" s="177" t="s">
        <v>200</v>
      </c>
      <c r="B13" s="176">
        <v>34066.790264323194</v>
      </c>
      <c r="C13" s="176">
        <v>31360.4570990547</v>
      </c>
      <c r="D13" s="178">
        <v>-7.9441976900968267</v>
      </c>
      <c r="E13" s="176"/>
      <c r="F13" s="180">
        <v>-0.89086647830045729</v>
      </c>
    </row>
    <row r="14" spans="1:6" x14ac:dyDescent="0.35">
      <c r="A14" s="190" t="s">
        <v>201</v>
      </c>
      <c r="B14" s="187">
        <v>36413.9276306135</v>
      </c>
      <c r="C14" s="187">
        <v>40871.241848454898</v>
      </c>
      <c r="D14" s="188">
        <v>12.24068511108397</v>
      </c>
      <c r="E14" s="187"/>
      <c r="F14" s="189">
        <v>2.2020548778680182</v>
      </c>
    </row>
    <row r="15" spans="1:6" x14ac:dyDescent="0.35">
      <c r="A15" s="190"/>
      <c r="B15" s="175"/>
      <c r="C15" s="175"/>
      <c r="D15" s="175"/>
      <c r="E15" s="176"/>
      <c r="F15" s="176"/>
    </row>
    <row r="16" spans="1:6" x14ac:dyDescent="0.35">
      <c r="B16" s="245" t="s">
        <v>202</v>
      </c>
      <c r="C16" s="245"/>
      <c r="D16" s="245"/>
      <c r="E16" s="245"/>
      <c r="F16" s="245"/>
    </row>
    <row r="17" spans="1:6" x14ac:dyDescent="0.35">
      <c r="B17" s="176"/>
      <c r="C17" s="176"/>
      <c r="D17" s="176"/>
      <c r="E17" s="184"/>
      <c r="F17" s="180"/>
    </row>
    <row r="18" spans="1:6" x14ac:dyDescent="0.35">
      <c r="A18" s="181" t="s">
        <v>203</v>
      </c>
      <c r="B18" s="187">
        <v>4098.8154482769005</v>
      </c>
      <c r="C18" s="187">
        <v>4128.7435704713898</v>
      </c>
      <c r="D18" s="188">
        <v>0.73016515557124695</v>
      </c>
      <c r="E18" s="191"/>
      <c r="F18" s="189">
        <v>-0.44547322844685516</v>
      </c>
    </row>
    <row r="19" spans="1:6" ht="16.5" x14ac:dyDescent="0.35">
      <c r="A19" s="36" t="s">
        <v>607</v>
      </c>
      <c r="B19" s="176">
        <v>0</v>
      </c>
      <c r="C19" s="176">
        <v>0</v>
      </c>
      <c r="D19" s="176">
        <v>0</v>
      </c>
      <c r="F19" s="176">
        <v>0</v>
      </c>
    </row>
    <row r="20" spans="1:6" ht="16.5" x14ac:dyDescent="0.35">
      <c r="A20" s="36" t="s">
        <v>608</v>
      </c>
      <c r="B20" s="176">
        <v>610</v>
      </c>
      <c r="C20" s="176">
        <v>607.00099999999998</v>
      </c>
      <c r="D20" s="192">
        <v>-0.49163934426229894</v>
      </c>
      <c r="E20" s="176"/>
      <c r="F20" s="192">
        <v>-0.17246728771103928</v>
      </c>
    </row>
    <row r="21" spans="1:6" ht="14.9" customHeight="1" x14ac:dyDescent="0.35">
      <c r="A21" s="182" t="s">
        <v>204</v>
      </c>
      <c r="B21" s="187">
        <v>3488.8154482769</v>
      </c>
      <c r="C21" s="187">
        <v>3521.7425704713901</v>
      </c>
      <c r="D21" s="188">
        <v>0.94379088497651842</v>
      </c>
      <c r="E21" s="182"/>
      <c r="F21" s="189">
        <v>-0.49320680057687277</v>
      </c>
    </row>
    <row r="22" spans="1:6" x14ac:dyDescent="0.35">
      <c r="A22" s="177" t="s">
        <v>200</v>
      </c>
      <c r="B22" s="176">
        <v>694.08951636818995</v>
      </c>
      <c r="C22" s="176">
        <v>696.31585999999993</v>
      </c>
      <c r="D22" s="178">
        <v>0.3207574209533206</v>
      </c>
      <c r="E22" s="184"/>
      <c r="F22" s="180">
        <v>-1.8630514224712216</v>
      </c>
    </row>
    <row r="23" spans="1:6" x14ac:dyDescent="0.35">
      <c r="A23" s="190" t="s">
        <v>205</v>
      </c>
      <c r="B23" s="187">
        <v>2794.7259319087098</v>
      </c>
      <c r="C23" s="187">
        <v>2825.4267104713899</v>
      </c>
      <c r="D23" s="188">
        <v>1.0985255553023943</v>
      </c>
      <c r="E23" s="191"/>
      <c r="F23" s="189">
        <v>-0.15299641348492554</v>
      </c>
    </row>
    <row r="24" spans="1:6" x14ac:dyDescent="0.35">
      <c r="B24" s="176"/>
      <c r="C24" s="176"/>
      <c r="D24" s="176"/>
      <c r="E24" s="184"/>
      <c r="F24" s="180"/>
    </row>
    <row r="25" spans="1:6" x14ac:dyDescent="0.35">
      <c r="B25" s="245" t="s">
        <v>206</v>
      </c>
      <c r="C25" s="245"/>
      <c r="D25" s="245"/>
      <c r="E25" s="245"/>
      <c r="F25" s="245"/>
    </row>
    <row r="26" spans="1:6" x14ac:dyDescent="0.35">
      <c r="B26" s="176"/>
      <c r="C26" s="176"/>
      <c r="D26" s="176"/>
      <c r="E26" s="184"/>
      <c r="F26" s="180"/>
    </row>
    <row r="27" spans="1:6" x14ac:dyDescent="0.35">
      <c r="A27" s="181" t="s">
        <v>207</v>
      </c>
      <c r="B27" s="187">
        <v>1443.6535266400899</v>
      </c>
      <c r="C27" s="187">
        <v>1455.0925148496299</v>
      </c>
      <c r="D27" s="188">
        <v>0.79236381849616433</v>
      </c>
      <c r="E27" s="191"/>
      <c r="F27" s="189">
        <v>-3.3922299918201304</v>
      </c>
    </row>
    <row r="28" spans="1:6" ht="16.5" x14ac:dyDescent="0.35">
      <c r="A28" s="36" t="s">
        <v>607</v>
      </c>
      <c r="B28" s="176">
        <v>0</v>
      </c>
      <c r="C28" s="176">
        <v>0</v>
      </c>
      <c r="D28" s="176">
        <v>0</v>
      </c>
      <c r="E28" s="176">
        <v>0</v>
      </c>
      <c r="F28" s="176">
        <v>0</v>
      </c>
    </row>
    <row r="29" spans="1:6" ht="16.5" x14ac:dyDescent="0.35">
      <c r="A29" s="36" t="s">
        <v>608</v>
      </c>
      <c r="B29" s="176">
        <v>58.391754856931996</v>
      </c>
      <c r="C29" s="176">
        <v>58.905602299672999</v>
      </c>
      <c r="D29" s="178">
        <v>0.88000000000000267</v>
      </c>
      <c r="F29" s="180">
        <v>-3.000000000000131</v>
      </c>
    </row>
    <row r="30" spans="1:6" x14ac:dyDescent="0.35">
      <c r="A30" s="182" t="s">
        <v>208</v>
      </c>
      <c r="B30" s="187">
        <v>1385.2617717831602</v>
      </c>
      <c r="C30" s="187">
        <v>1396.18691254996</v>
      </c>
      <c r="D30" s="188">
        <v>0.78866976547952872</v>
      </c>
      <c r="E30" s="182"/>
      <c r="F30" s="189">
        <v>-3.4087633272484306</v>
      </c>
    </row>
    <row r="31" spans="1:6" x14ac:dyDescent="0.35">
      <c r="A31" s="177" t="s">
        <v>200</v>
      </c>
      <c r="B31" s="176">
        <v>753.08362432203694</v>
      </c>
      <c r="C31" s="176">
        <v>694.06700241661201</v>
      </c>
      <c r="D31" s="178">
        <v>-7.8366624899797284</v>
      </c>
      <c r="E31" s="184"/>
      <c r="F31" s="180">
        <v>-3.7478638413173249</v>
      </c>
    </row>
    <row r="32" spans="1:6" x14ac:dyDescent="0.35">
      <c r="A32" s="190" t="s">
        <v>209</v>
      </c>
      <c r="B32" s="187">
        <v>632.17814746112299</v>
      </c>
      <c r="C32" s="187">
        <v>702.11991013334796</v>
      </c>
      <c r="D32" s="188">
        <v>11.063616000191809</v>
      </c>
      <c r="E32" s="191"/>
      <c r="F32" s="189">
        <v>-3.0048090856004523</v>
      </c>
    </row>
    <row r="33" spans="1:6" x14ac:dyDescent="0.35">
      <c r="B33" s="176"/>
      <c r="C33" s="176"/>
      <c r="D33" s="176"/>
      <c r="E33" s="184"/>
      <c r="F33" s="180"/>
    </row>
    <row r="34" spans="1:6" x14ac:dyDescent="0.35">
      <c r="B34" s="245" t="s">
        <v>210</v>
      </c>
      <c r="C34" s="245"/>
      <c r="D34" s="245"/>
      <c r="E34" s="245"/>
      <c r="F34" s="245"/>
    </row>
    <row r="35" spans="1:6" x14ac:dyDescent="0.35">
      <c r="B35" s="176"/>
      <c r="C35" s="176"/>
      <c r="D35" s="176"/>
      <c r="E35" s="184"/>
      <c r="F35" s="180"/>
    </row>
    <row r="36" spans="1:6" ht="26.25" customHeight="1" x14ac:dyDescent="0.35">
      <c r="A36" s="144" t="s">
        <v>211</v>
      </c>
      <c r="B36" s="187">
        <v>75354.795114996799</v>
      </c>
      <c r="C36" s="187">
        <v>77149.628430530996</v>
      </c>
      <c r="D36" s="188">
        <v>2.3818435347016118</v>
      </c>
      <c r="E36" s="191"/>
      <c r="F36" s="189">
        <v>0.57585941802333762</v>
      </c>
    </row>
    <row r="37" spans="1:6" x14ac:dyDescent="0.35">
      <c r="A37" s="177" t="s">
        <v>200</v>
      </c>
      <c r="B37" s="176">
        <v>35513.963405013397</v>
      </c>
      <c r="C37" s="176">
        <v>32750.839961471302</v>
      </c>
      <c r="D37" s="178">
        <v>-7.7803860189596135</v>
      </c>
      <c r="E37" s="184"/>
      <c r="F37" s="180">
        <v>-0.97045042319351538</v>
      </c>
    </row>
    <row r="38" spans="1:6" ht="28.5" customHeight="1" x14ac:dyDescent="0.35">
      <c r="A38" s="193" t="s">
        <v>212</v>
      </c>
      <c r="B38" s="187">
        <v>39840.8317099833</v>
      </c>
      <c r="C38" s="187">
        <v>44398.788469059604</v>
      </c>
      <c r="D38" s="188">
        <v>11.440415682723241</v>
      </c>
      <c r="E38" s="191"/>
      <c r="F38" s="189">
        <v>1.9542340341336797</v>
      </c>
    </row>
    <row r="39" spans="1:6" x14ac:dyDescent="0.35">
      <c r="A39" s="53"/>
      <c r="B39" s="183"/>
      <c r="C39" s="183"/>
      <c r="D39" s="183"/>
      <c r="E39" s="183"/>
      <c r="F39" s="183"/>
    </row>
    <row r="40" spans="1:6" x14ac:dyDescent="0.35">
      <c r="B40" s="184"/>
      <c r="C40" s="184"/>
      <c r="D40" s="184"/>
      <c r="E40" s="184"/>
      <c r="F40" s="184"/>
    </row>
    <row r="41" spans="1:6" ht="16.5" x14ac:dyDescent="0.35">
      <c r="A41" s="194" t="s">
        <v>602</v>
      </c>
      <c r="B41" s="184"/>
      <c r="C41" s="184"/>
      <c r="D41" s="184"/>
      <c r="E41" s="184"/>
      <c r="F41" s="184"/>
    </row>
    <row r="42" spans="1:6" x14ac:dyDescent="0.35">
      <c r="A42" s="184"/>
      <c r="B42" s="184"/>
      <c r="C42" s="184"/>
      <c r="D42" s="184"/>
      <c r="E42" s="184"/>
      <c r="F42" s="184"/>
    </row>
    <row r="43" spans="1:6" ht="16.5" x14ac:dyDescent="0.35">
      <c r="A43" s="54" t="s">
        <v>609</v>
      </c>
      <c r="B43" s="176"/>
      <c r="C43" s="176"/>
      <c r="D43" s="176"/>
      <c r="E43" s="176"/>
      <c r="F43" s="176"/>
    </row>
    <row r="44" spans="1:6" x14ac:dyDescent="0.35">
      <c r="A44" s="36" t="s">
        <v>213</v>
      </c>
      <c r="B44" s="176"/>
      <c r="C44" s="176"/>
      <c r="D44" s="176"/>
      <c r="E44" s="176"/>
      <c r="F44" s="176"/>
    </row>
    <row r="45" spans="1:6" x14ac:dyDescent="0.35">
      <c r="A45" s="36" t="s">
        <v>214</v>
      </c>
      <c r="B45" s="176"/>
      <c r="C45" s="176"/>
      <c r="D45" s="176"/>
      <c r="E45" s="176"/>
      <c r="F45" s="176"/>
    </row>
    <row r="46" spans="1:6" x14ac:dyDescent="0.35">
      <c r="B46" s="176"/>
      <c r="C46" s="176"/>
      <c r="D46" s="176"/>
      <c r="E46" s="176"/>
      <c r="F46" s="176"/>
    </row>
    <row r="47" spans="1:6" x14ac:dyDescent="0.35">
      <c r="A47" s="36" t="s">
        <v>215</v>
      </c>
      <c r="B47" s="176"/>
      <c r="C47" s="176"/>
      <c r="D47" s="176"/>
      <c r="E47" s="176"/>
      <c r="F47" s="176"/>
    </row>
  </sheetData>
  <mergeCells count="6">
    <mergeCell ref="B34:F34"/>
    <mergeCell ref="A2:B2"/>
    <mergeCell ref="B4:D4"/>
    <mergeCell ref="B7:F7"/>
    <mergeCell ref="B16:F16"/>
    <mergeCell ref="B25:F25"/>
  </mergeCells>
  <pageMargins left="0.23622047244094491" right="0.23622047244094491" top="0.98425196850393704" bottom="0.98425196850393704" header="0.51181102362204722" footer="0.51181102362204722"/>
  <pageSetup paperSize="0" scale="9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6DF49-29D7-4CBD-9861-2884F387CB8B}">
  <dimension ref="A1:G29"/>
  <sheetViews>
    <sheetView zoomScale="80" zoomScaleNormal="80" workbookViewId="0">
      <selection activeCell="A2" sqref="A2:B2"/>
    </sheetView>
  </sheetViews>
  <sheetFormatPr defaultColWidth="8.81640625" defaultRowHeight="14.5" x14ac:dyDescent="0.35"/>
  <cols>
    <col min="1" max="1" width="58.81640625" style="168" customWidth="1"/>
    <col min="2" max="3" width="9.1796875" style="168"/>
    <col min="4" max="4" width="13.26953125" style="168" customWidth="1"/>
    <col min="5" max="5" width="11.26953125" style="168" customWidth="1"/>
    <col min="6" max="6" width="2.453125" style="168" customWidth="1"/>
    <col min="7" max="7" width="12.26953125" style="168" customWidth="1"/>
    <col min="8" max="227" width="9.1796875" style="168"/>
    <col min="228" max="228" width="54" style="168" customWidth="1"/>
    <col min="229" max="230" width="9.1796875" style="168"/>
    <col min="231" max="231" width="13.26953125" style="168" customWidth="1"/>
    <col min="232" max="232" width="9.1796875" style="168"/>
    <col min="233" max="233" width="2.453125" style="168" customWidth="1"/>
    <col min="234" max="234" width="17" style="168" customWidth="1"/>
    <col min="235" max="483" width="9.1796875" style="168"/>
    <col min="484" max="484" width="54" style="168" customWidth="1"/>
    <col min="485" max="486" width="9.1796875" style="168"/>
    <col min="487" max="487" width="13.26953125" style="168" customWidth="1"/>
    <col min="488" max="488" width="9.1796875" style="168"/>
    <col min="489" max="489" width="2.453125" style="168" customWidth="1"/>
    <col min="490" max="490" width="17" style="168" customWidth="1"/>
    <col min="491" max="739" width="9.1796875" style="168"/>
    <col min="740" max="740" width="54" style="168" customWidth="1"/>
    <col min="741" max="742" width="9.1796875" style="168"/>
    <col min="743" max="743" width="13.26953125" style="168" customWidth="1"/>
    <col min="744" max="744" width="9.1796875" style="168"/>
    <col min="745" max="745" width="2.453125" style="168" customWidth="1"/>
    <col min="746" max="746" width="17" style="168" customWidth="1"/>
    <col min="747" max="995" width="9.1796875" style="168"/>
    <col min="996" max="996" width="54" style="168" customWidth="1"/>
    <col min="997" max="998" width="9.1796875" style="168"/>
    <col min="999" max="999" width="13.26953125" style="168" customWidth="1"/>
    <col min="1000" max="1000" width="9.1796875" style="168"/>
    <col min="1001" max="1001" width="2.453125" style="168" customWidth="1"/>
    <col min="1002" max="1002" width="17" style="168" customWidth="1"/>
    <col min="1003" max="1251" width="9.1796875" style="168"/>
    <col min="1252" max="1252" width="54" style="168" customWidth="1"/>
    <col min="1253" max="1254" width="9.1796875" style="168"/>
    <col min="1255" max="1255" width="13.26953125" style="168" customWidth="1"/>
    <col min="1256" max="1256" width="9.1796875" style="168"/>
    <col min="1257" max="1257" width="2.453125" style="168" customWidth="1"/>
    <col min="1258" max="1258" width="17" style="168" customWidth="1"/>
    <col min="1259" max="1507" width="9.1796875" style="168"/>
    <col min="1508" max="1508" width="54" style="168" customWidth="1"/>
    <col min="1509" max="1510" width="9.1796875" style="168"/>
    <col min="1511" max="1511" width="13.26953125" style="168" customWidth="1"/>
    <col min="1512" max="1512" width="9.1796875" style="168"/>
    <col min="1513" max="1513" width="2.453125" style="168" customWidth="1"/>
    <col min="1514" max="1514" width="17" style="168" customWidth="1"/>
    <col min="1515" max="1763" width="9.1796875" style="168"/>
    <col min="1764" max="1764" width="54" style="168" customWidth="1"/>
    <col min="1765" max="1766" width="9.1796875" style="168"/>
    <col min="1767" max="1767" width="13.26953125" style="168" customWidth="1"/>
    <col min="1768" max="1768" width="9.1796875" style="168"/>
    <col min="1769" max="1769" width="2.453125" style="168" customWidth="1"/>
    <col min="1770" max="1770" width="17" style="168" customWidth="1"/>
    <col min="1771" max="2019" width="9.1796875" style="168"/>
    <col min="2020" max="2020" width="54" style="168" customWidth="1"/>
    <col min="2021" max="2022" width="9.1796875" style="168"/>
    <col min="2023" max="2023" width="13.26953125" style="168" customWidth="1"/>
    <col min="2024" max="2024" width="9.1796875" style="168"/>
    <col min="2025" max="2025" width="2.453125" style="168" customWidth="1"/>
    <col min="2026" max="2026" width="17" style="168" customWidth="1"/>
    <col min="2027" max="2275" width="9.1796875" style="168"/>
    <col min="2276" max="2276" width="54" style="168" customWidth="1"/>
    <col min="2277" max="2278" width="9.1796875" style="168"/>
    <col min="2279" max="2279" width="13.26953125" style="168" customWidth="1"/>
    <col min="2280" max="2280" width="9.1796875" style="168"/>
    <col min="2281" max="2281" width="2.453125" style="168" customWidth="1"/>
    <col min="2282" max="2282" width="17" style="168" customWidth="1"/>
    <col min="2283" max="2531" width="9.1796875" style="168"/>
    <col min="2532" max="2532" width="54" style="168" customWidth="1"/>
    <col min="2533" max="2534" width="9.1796875" style="168"/>
    <col min="2535" max="2535" width="13.26953125" style="168" customWidth="1"/>
    <col min="2536" max="2536" width="9.1796875" style="168"/>
    <col min="2537" max="2537" width="2.453125" style="168" customWidth="1"/>
    <col min="2538" max="2538" width="17" style="168" customWidth="1"/>
    <col min="2539" max="2787" width="9.1796875" style="168"/>
    <col min="2788" max="2788" width="54" style="168" customWidth="1"/>
    <col min="2789" max="2790" width="9.1796875" style="168"/>
    <col min="2791" max="2791" width="13.26953125" style="168" customWidth="1"/>
    <col min="2792" max="2792" width="9.1796875" style="168"/>
    <col min="2793" max="2793" width="2.453125" style="168" customWidth="1"/>
    <col min="2794" max="2794" width="17" style="168" customWidth="1"/>
    <col min="2795" max="3043" width="9.1796875" style="168"/>
    <col min="3044" max="3044" width="54" style="168" customWidth="1"/>
    <col min="3045" max="3046" width="9.1796875" style="168"/>
    <col min="3047" max="3047" width="13.26953125" style="168" customWidth="1"/>
    <col min="3048" max="3048" width="9.1796875" style="168"/>
    <col min="3049" max="3049" width="2.453125" style="168" customWidth="1"/>
    <col min="3050" max="3050" width="17" style="168" customWidth="1"/>
    <col min="3051" max="3299" width="9.1796875" style="168"/>
    <col min="3300" max="3300" width="54" style="168" customWidth="1"/>
    <col min="3301" max="3302" width="9.1796875" style="168"/>
    <col min="3303" max="3303" width="13.26953125" style="168" customWidth="1"/>
    <col min="3304" max="3304" width="9.1796875" style="168"/>
    <col min="3305" max="3305" width="2.453125" style="168" customWidth="1"/>
    <col min="3306" max="3306" width="17" style="168" customWidth="1"/>
    <col min="3307" max="3555" width="9.1796875" style="168"/>
    <col min="3556" max="3556" width="54" style="168" customWidth="1"/>
    <col min="3557" max="3558" width="9.1796875" style="168"/>
    <col min="3559" max="3559" width="13.26953125" style="168" customWidth="1"/>
    <col min="3560" max="3560" width="9.1796875" style="168"/>
    <col min="3561" max="3561" width="2.453125" style="168" customWidth="1"/>
    <col min="3562" max="3562" width="17" style="168" customWidth="1"/>
    <col min="3563" max="3811" width="9.1796875" style="168"/>
    <col min="3812" max="3812" width="54" style="168" customWidth="1"/>
    <col min="3813" max="3814" width="9.1796875" style="168"/>
    <col min="3815" max="3815" width="13.26953125" style="168" customWidth="1"/>
    <col min="3816" max="3816" width="9.1796875" style="168"/>
    <col min="3817" max="3817" width="2.453125" style="168" customWidth="1"/>
    <col min="3818" max="3818" width="17" style="168" customWidth="1"/>
    <col min="3819" max="4067" width="9.1796875" style="168"/>
    <col min="4068" max="4068" width="54" style="168" customWidth="1"/>
    <col min="4069" max="4070" width="9.1796875" style="168"/>
    <col min="4071" max="4071" width="13.26953125" style="168" customWidth="1"/>
    <col min="4072" max="4072" width="9.1796875" style="168"/>
    <col min="4073" max="4073" width="2.453125" style="168" customWidth="1"/>
    <col min="4074" max="4074" width="17" style="168" customWidth="1"/>
    <col min="4075" max="4323" width="9.1796875" style="168"/>
    <col min="4324" max="4324" width="54" style="168" customWidth="1"/>
    <col min="4325" max="4326" width="9.1796875" style="168"/>
    <col min="4327" max="4327" width="13.26953125" style="168" customWidth="1"/>
    <col min="4328" max="4328" width="9.1796875" style="168"/>
    <col min="4329" max="4329" width="2.453125" style="168" customWidth="1"/>
    <col min="4330" max="4330" width="17" style="168" customWidth="1"/>
    <col min="4331" max="4579" width="9.1796875" style="168"/>
    <col min="4580" max="4580" width="54" style="168" customWidth="1"/>
    <col min="4581" max="4582" width="9.1796875" style="168"/>
    <col min="4583" max="4583" width="13.26953125" style="168" customWidth="1"/>
    <col min="4584" max="4584" width="9.1796875" style="168"/>
    <col min="4585" max="4585" width="2.453125" style="168" customWidth="1"/>
    <col min="4586" max="4586" width="17" style="168" customWidth="1"/>
    <col min="4587" max="4835" width="9.1796875" style="168"/>
    <col min="4836" max="4836" width="54" style="168" customWidth="1"/>
    <col min="4837" max="4838" width="9.1796875" style="168"/>
    <col min="4839" max="4839" width="13.26953125" style="168" customWidth="1"/>
    <col min="4840" max="4840" width="9.1796875" style="168"/>
    <col min="4841" max="4841" width="2.453125" style="168" customWidth="1"/>
    <col min="4842" max="4842" width="17" style="168" customWidth="1"/>
    <col min="4843" max="5091" width="9.1796875" style="168"/>
    <col min="5092" max="5092" width="54" style="168" customWidth="1"/>
    <col min="5093" max="5094" width="9.1796875" style="168"/>
    <col min="5095" max="5095" width="13.26953125" style="168" customWidth="1"/>
    <col min="5096" max="5096" width="9.1796875" style="168"/>
    <col min="5097" max="5097" width="2.453125" style="168" customWidth="1"/>
    <col min="5098" max="5098" width="17" style="168" customWidth="1"/>
    <col min="5099" max="5347" width="9.1796875" style="168"/>
    <col min="5348" max="5348" width="54" style="168" customWidth="1"/>
    <col min="5349" max="5350" width="9.1796875" style="168"/>
    <col min="5351" max="5351" width="13.26953125" style="168" customWidth="1"/>
    <col min="5352" max="5352" width="9.1796875" style="168"/>
    <col min="5353" max="5353" width="2.453125" style="168" customWidth="1"/>
    <col min="5354" max="5354" width="17" style="168" customWidth="1"/>
    <col min="5355" max="5603" width="9.1796875" style="168"/>
    <col min="5604" max="5604" width="54" style="168" customWidth="1"/>
    <col min="5605" max="5606" width="9.1796875" style="168"/>
    <col min="5607" max="5607" width="13.26953125" style="168" customWidth="1"/>
    <col min="5608" max="5608" width="9.1796875" style="168"/>
    <col min="5609" max="5609" width="2.453125" style="168" customWidth="1"/>
    <col min="5610" max="5610" width="17" style="168" customWidth="1"/>
    <col min="5611" max="5859" width="9.1796875" style="168"/>
    <col min="5860" max="5860" width="54" style="168" customWidth="1"/>
    <col min="5861" max="5862" width="9.1796875" style="168"/>
    <col min="5863" max="5863" width="13.26953125" style="168" customWidth="1"/>
    <col min="5864" max="5864" width="9.1796875" style="168"/>
    <col min="5865" max="5865" width="2.453125" style="168" customWidth="1"/>
    <col min="5866" max="5866" width="17" style="168" customWidth="1"/>
    <col min="5867" max="6115" width="9.1796875" style="168"/>
    <col min="6116" max="6116" width="54" style="168" customWidth="1"/>
    <col min="6117" max="6118" width="9.1796875" style="168"/>
    <col min="6119" max="6119" width="13.26953125" style="168" customWidth="1"/>
    <col min="6120" max="6120" width="9.1796875" style="168"/>
    <col min="6121" max="6121" width="2.453125" style="168" customWidth="1"/>
    <col min="6122" max="6122" width="17" style="168" customWidth="1"/>
    <col min="6123" max="6371" width="9.1796875" style="168"/>
    <col min="6372" max="6372" width="54" style="168" customWidth="1"/>
    <col min="6373" max="6374" width="9.1796875" style="168"/>
    <col min="6375" max="6375" width="13.26953125" style="168" customWidth="1"/>
    <col min="6376" max="6376" width="9.1796875" style="168"/>
    <col min="6377" max="6377" width="2.453125" style="168" customWidth="1"/>
    <col min="6378" max="6378" width="17" style="168" customWidth="1"/>
    <col min="6379" max="6627" width="9.1796875" style="168"/>
    <col min="6628" max="6628" width="54" style="168" customWidth="1"/>
    <col min="6629" max="6630" width="9.1796875" style="168"/>
    <col min="6631" max="6631" width="13.26953125" style="168" customWidth="1"/>
    <col min="6632" max="6632" width="9.1796875" style="168"/>
    <col min="6633" max="6633" width="2.453125" style="168" customWidth="1"/>
    <col min="6634" max="6634" width="17" style="168" customWidth="1"/>
    <col min="6635" max="6883" width="9.1796875" style="168"/>
    <col min="6884" max="6884" width="54" style="168" customWidth="1"/>
    <col min="6885" max="6886" width="9.1796875" style="168"/>
    <col min="6887" max="6887" width="13.26953125" style="168" customWidth="1"/>
    <col min="6888" max="6888" width="9.1796875" style="168"/>
    <col min="6889" max="6889" width="2.453125" style="168" customWidth="1"/>
    <col min="6890" max="6890" width="17" style="168" customWidth="1"/>
    <col min="6891" max="7139" width="9.1796875" style="168"/>
    <col min="7140" max="7140" width="54" style="168" customWidth="1"/>
    <col min="7141" max="7142" width="9.1796875" style="168"/>
    <col min="7143" max="7143" width="13.26953125" style="168" customWidth="1"/>
    <col min="7144" max="7144" width="9.1796875" style="168"/>
    <col min="7145" max="7145" width="2.453125" style="168" customWidth="1"/>
    <col min="7146" max="7146" width="17" style="168" customWidth="1"/>
    <col min="7147" max="7395" width="9.1796875" style="168"/>
    <col min="7396" max="7396" width="54" style="168" customWidth="1"/>
    <col min="7397" max="7398" width="9.1796875" style="168"/>
    <col min="7399" max="7399" width="13.26953125" style="168" customWidth="1"/>
    <col min="7400" max="7400" width="9.1796875" style="168"/>
    <col min="7401" max="7401" width="2.453125" style="168" customWidth="1"/>
    <col min="7402" max="7402" width="17" style="168" customWidth="1"/>
    <col min="7403" max="7651" width="9.1796875" style="168"/>
    <col min="7652" max="7652" width="54" style="168" customWidth="1"/>
    <col min="7653" max="7654" width="9.1796875" style="168"/>
    <col min="7655" max="7655" width="13.26953125" style="168" customWidth="1"/>
    <col min="7656" max="7656" width="9.1796875" style="168"/>
    <col min="7657" max="7657" width="2.453125" style="168" customWidth="1"/>
    <col min="7658" max="7658" width="17" style="168" customWidth="1"/>
    <col min="7659" max="7907" width="9.1796875" style="168"/>
    <col min="7908" max="7908" width="54" style="168" customWidth="1"/>
    <col min="7909" max="7910" width="9.1796875" style="168"/>
    <col min="7911" max="7911" width="13.26953125" style="168" customWidth="1"/>
    <col min="7912" max="7912" width="9.1796875" style="168"/>
    <col min="7913" max="7913" width="2.453125" style="168" customWidth="1"/>
    <col min="7914" max="7914" width="17" style="168" customWidth="1"/>
    <col min="7915" max="8163" width="9.1796875" style="168"/>
    <col min="8164" max="8164" width="54" style="168" customWidth="1"/>
    <col min="8165" max="8166" width="9.1796875" style="168"/>
    <col min="8167" max="8167" width="13.26953125" style="168" customWidth="1"/>
    <col min="8168" max="8168" width="9.1796875" style="168"/>
    <col min="8169" max="8169" width="2.453125" style="168" customWidth="1"/>
    <col min="8170" max="8170" width="17" style="168" customWidth="1"/>
    <col min="8171" max="8419" width="9.1796875" style="168"/>
    <col min="8420" max="8420" width="54" style="168" customWidth="1"/>
    <col min="8421" max="8422" width="9.1796875" style="168"/>
    <col min="8423" max="8423" width="13.26953125" style="168" customWidth="1"/>
    <col min="8424" max="8424" width="9.1796875" style="168"/>
    <col min="8425" max="8425" width="2.453125" style="168" customWidth="1"/>
    <col min="8426" max="8426" width="17" style="168" customWidth="1"/>
    <col min="8427" max="8675" width="9.1796875" style="168"/>
    <col min="8676" max="8676" width="54" style="168" customWidth="1"/>
    <col min="8677" max="8678" width="9.1796875" style="168"/>
    <col min="8679" max="8679" width="13.26953125" style="168" customWidth="1"/>
    <col min="8680" max="8680" width="9.1796875" style="168"/>
    <col min="8681" max="8681" width="2.453125" style="168" customWidth="1"/>
    <col min="8682" max="8682" width="17" style="168" customWidth="1"/>
    <col min="8683" max="8931" width="9.1796875" style="168"/>
    <col min="8932" max="8932" width="54" style="168" customWidth="1"/>
    <col min="8933" max="8934" width="9.1796875" style="168"/>
    <col min="8935" max="8935" width="13.26953125" style="168" customWidth="1"/>
    <col min="8936" max="8936" width="9.1796875" style="168"/>
    <col min="8937" max="8937" width="2.453125" style="168" customWidth="1"/>
    <col min="8938" max="8938" width="17" style="168" customWidth="1"/>
    <col min="8939" max="9187" width="9.1796875" style="168"/>
    <col min="9188" max="9188" width="54" style="168" customWidth="1"/>
    <col min="9189" max="9190" width="9.1796875" style="168"/>
    <col min="9191" max="9191" width="13.26953125" style="168" customWidth="1"/>
    <col min="9192" max="9192" width="9.1796875" style="168"/>
    <col min="9193" max="9193" width="2.453125" style="168" customWidth="1"/>
    <col min="9194" max="9194" width="17" style="168" customWidth="1"/>
    <col min="9195" max="9443" width="9.1796875" style="168"/>
    <col min="9444" max="9444" width="54" style="168" customWidth="1"/>
    <col min="9445" max="9446" width="9.1796875" style="168"/>
    <col min="9447" max="9447" width="13.26953125" style="168" customWidth="1"/>
    <col min="9448" max="9448" width="9.1796875" style="168"/>
    <col min="9449" max="9449" width="2.453125" style="168" customWidth="1"/>
    <col min="9450" max="9450" width="17" style="168" customWidth="1"/>
    <col min="9451" max="9699" width="9.1796875" style="168"/>
    <col min="9700" max="9700" width="54" style="168" customWidth="1"/>
    <col min="9701" max="9702" width="9.1796875" style="168"/>
    <col min="9703" max="9703" width="13.26953125" style="168" customWidth="1"/>
    <col min="9704" max="9704" width="9.1796875" style="168"/>
    <col min="9705" max="9705" width="2.453125" style="168" customWidth="1"/>
    <col min="9706" max="9706" width="17" style="168" customWidth="1"/>
    <col min="9707" max="9955" width="9.1796875" style="168"/>
    <col min="9956" max="9956" width="54" style="168" customWidth="1"/>
    <col min="9957" max="9958" width="9.1796875" style="168"/>
    <col min="9959" max="9959" width="13.26953125" style="168" customWidth="1"/>
    <col min="9960" max="9960" width="9.1796875" style="168"/>
    <col min="9961" max="9961" width="2.453125" style="168" customWidth="1"/>
    <col min="9962" max="9962" width="17" style="168" customWidth="1"/>
    <col min="9963" max="10211" width="9.1796875" style="168"/>
    <col min="10212" max="10212" width="54" style="168" customWidth="1"/>
    <col min="10213" max="10214" width="9.1796875" style="168"/>
    <col min="10215" max="10215" width="13.26953125" style="168" customWidth="1"/>
    <col min="10216" max="10216" width="9.1796875" style="168"/>
    <col min="10217" max="10217" width="2.453125" style="168" customWidth="1"/>
    <col min="10218" max="10218" width="17" style="168" customWidth="1"/>
    <col min="10219" max="10467" width="9.1796875" style="168"/>
    <col min="10468" max="10468" width="54" style="168" customWidth="1"/>
    <col min="10469" max="10470" width="9.1796875" style="168"/>
    <col min="10471" max="10471" width="13.26953125" style="168" customWidth="1"/>
    <col min="10472" max="10472" width="9.1796875" style="168"/>
    <col min="10473" max="10473" width="2.453125" style="168" customWidth="1"/>
    <col min="10474" max="10474" width="17" style="168" customWidth="1"/>
    <col min="10475" max="10723" width="9.1796875" style="168"/>
    <col min="10724" max="10724" width="54" style="168" customWidth="1"/>
    <col min="10725" max="10726" width="9.1796875" style="168"/>
    <col min="10727" max="10727" width="13.26953125" style="168" customWidth="1"/>
    <col min="10728" max="10728" width="9.1796875" style="168"/>
    <col min="10729" max="10729" width="2.453125" style="168" customWidth="1"/>
    <col min="10730" max="10730" width="17" style="168" customWidth="1"/>
    <col min="10731" max="10979" width="9.1796875" style="168"/>
    <col min="10980" max="10980" width="54" style="168" customWidth="1"/>
    <col min="10981" max="10982" width="9.1796875" style="168"/>
    <col min="10983" max="10983" width="13.26953125" style="168" customWidth="1"/>
    <col min="10984" max="10984" width="9.1796875" style="168"/>
    <col min="10985" max="10985" width="2.453125" style="168" customWidth="1"/>
    <col min="10986" max="10986" width="17" style="168" customWidth="1"/>
    <col min="10987" max="11235" width="9.1796875" style="168"/>
    <col min="11236" max="11236" width="54" style="168" customWidth="1"/>
    <col min="11237" max="11238" width="9.1796875" style="168"/>
    <col min="11239" max="11239" width="13.26953125" style="168" customWidth="1"/>
    <col min="11240" max="11240" width="9.1796875" style="168"/>
    <col min="11241" max="11241" width="2.453125" style="168" customWidth="1"/>
    <col min="11242" max="11242" width="17" style="168" customWidth="1"/>
    <col min="11243" max="11491" width="9.1796875" style="168"/>
    <col min="11492" max="11492" width="54" style="168" customWidth="1"/>
    <col min="11493" max="11494" width="9.1796875" style="168"/>
    <col min="11495" max="11495" width="13.26953125" style="168" customWidth="1"/>
    <col min="11496" max="11496" width="9.1796875" style="168"/>
    <col min="11497" max="11497" width="2.453125" style="168" customWidth="1"/>
    <col min="11498" max="11498" width="17" style="168" customWidth="1"/>
    <col min="11499" max="11747" width="9.1796875" style="168"/>
    <col min="11748" max="11748" width="54" style="168" customWidth="1"/>
    <col min="11749" max="11750" width="9.1796875" style="168"/>
    <col min="11751" max="11751" width="13.26953125" style="168" customWidth="1"/>
    <col min="11752" max="11752" width="9.1796875" style="168"/>
    <col min="11753" max="11753" width="2.453125" style="168" customWidth="1"/>
    <col min="11754" max="11754" width="17" style="168" customWidth="1"/>
    <col min="11755" max="12003" width="9.1796875" style="168"/>
    <col min="12004" max="12004" width="54" style="168" customWidth="1"/>
    <col min="12005" max="12006" width="9.1796875" style="168"/>
    <col min="12007" max="12007" width="13.26953125" style="168" customWidth="1"/>
    <col min="12008" max="12008" width="9.1796875" style="168"/>
    <col min="12009" max="12009" width="2.453125" style="168" customWidth="1"/>
    <col min="12010" max="12010" width="17" style="168" customWidth="1"/>
    <col min="12011" max="12259" width="9.1796875" style="168"/>
    <col min="12260" max="12260" width="54" style="168" customWidth="1"/>
    <col min="12261" max="12262" width="9.1796875" style="168"/>
    <col min="12263" max="12263" width="13.26953125" style="168" customWidth="1"/>
    <col min="12264" max="12264" width="9.1796875" style="168"/>
    <col min="12265" max="12265" width="2.453125" style="168" customWidth="1"/>
    <col min="12266" max="12266" width="17" style="168" customWidth="1"/>
    <col min="12267" max="12515" width="9.1796875" style="168"/>
    <col min="12516" max="12516" width="54" style="168" customWidth="1"/>
    <col min="12517" max="12518" width="9.1796875" style="168"/>
    <col min="12519" max="12519" width="13.26953125" style="168" customWidth="1"/>
    <col min="12520" max="12520" width="9.1796875" style="168"/>
    <col min="12521" max="12521" width="2.453125" style="168" customWidth="1"/>
    <col min="12522" max="12522" width="17" style="168" customWidth="1"/>
    <col min="12523" max="12771" width="9.1796875" style="168"/>
    <col min="12772" max="12772" width="54" style="168" customWidth="1"/>
    <col min="12773" max="12774" width="9.1796875" style="168"/>
    <col min="12775" max="12775" width="13.26953125" style="168" customWidth="1"/>
    <col min="12776" max="12776" width="9.1796875" style="168"/>
    <col min="12777" max="12777" width="2.453125" style="168" customWidth="1"/>
    <col min="12778" max="12778" width="17" style="168" customWidth="1"/>
    <col min="12779" max="13027" width="9.1796875" style="168"/>
    <col min="13028" max="13028" width="54" style="168" customWidth="1"/>
    <col min="13029" max="13030" width="9.1796875" style="168"/>
    <col min="13031" max="13031" width="13.26953125" style="168" customWidth="1"/>
    <col min="13032" max="13032" width="9.1796875" style="168"/>
    <col min="13033" max="13033" width="2.453125" style="168" customWidth="1"/>
    <col min="13034" max="13034" width="17" style="168" customWidth="1"/>
    <col min="13035" max="13283" width="9.1796875" style="168"/>
    <col min="13284" max="13284" width="54" style="168" customWidth="1"/>
    <col min="13285" max="13286" width="9.1796875" style="168"/>
    <col min="13287" max="13287" width="13.26953125" style="168" customWidth="1"/>
    <col min="13288" max="13288" width="9.1796875" style="168"/>
    <col min="13289" max="13289" width="2.453125" style="168" customWidth="1"/>
    <col min="13290" max="13290" width="17" style="168" customWidth="1"/>
    <col min="13291" max="13539" width="9.1796875" style="168"/>
    <col min="13540" max="13540" width="54" style="168" customWidth="1"/>
    <col min="13541" max="13542" width="9.1796875" style="168"/>
    <col min="13543" max="13543" width="13.26953125" style="168" customWidth="1"/>
    <col min="13544" max="13544" width="9.1796875" style="168"/>
    <col min="13545" max="13545" width="2.453125" style="168" customWidth="1"/>
    <col min="13546" max="13546" width="17" style="168" customWidth="1"/>
    <col min="13547" max="13795" width="9.1796875" style="168"/>
    <col min="13796" max="13796" width="54" style="168" customWidth="1"/>
    <col min="13797" max="13798" width="9.1796875" style="168"/>
    <col min="13799" max="13799" width="13.26953125" style="168" customWidth="1"/>
    <col min="13800" max="13800" width="9.1796875" style="168"/>
    <col min="13801" max="13801" width="2.453125" style="168" customWidth="1"/>
    <col min="13802" max="13802" width="17" style="168" customWidth="1"/>
    <col min="13803" max="14051" width="9.1796875" style="168"/>
    <col min="14052" max="14052" width="54" style="168" customWidth="1"/>
    <col min="14053" max="14054" width="9.1796875" style="168"/>
    <col min="14055" max="14055" width="13.26953125" style="168" customWidth="1"/>
    <col min="14056" max="14056" width="9.1796875" style="168"/>
    <col min="14057" max="14057" width="2.453125" style="168" customWidth="1"/>
    <col min="14058" max="14058" width="17" style="168" customWidth="1"/>
    <col min="14059" max="14307" width="9.1796875" style="168"/>
    <col min="14308" max="14308" width="54" style="168" customWidth="1"/>
    <col min="14309" max="14310" width="9.1796875" style="168"/>
    <col min="14311" max="14311" width="13.26953125" style="168" customWidth="1"/>
    <col min="14312" max="14312" width="9.1796875" style="168"/>
    <col min="14313" max="14313" width="2.453125" style="168" customWidth="1"/>
    <col min="14314" max="14314" width="17" style="168" customWidth="1"/>
    <col min="14315" max="14563" width="9.1796875" style="168"/>
    <col min="14564" max="14564" width="54" style="168" customWidth="1"/>
    <col min="14565" max="14566" width="9.1796875" style="168"/>
    <col min="14567" max="14567" width="13.26953125" style="168" customWidth="1"/>
    <col min="14568" max="14568" width="9.1796875" style="168"/>
    <col min="14569" max="14569" width="2.453125" style="168" customWidth="1"/>
    <col min="14570" max="14570" width="17" style="168" customWidth="1"/>
    <col min="14571" max="14819" width="9.1796875" style="168"/>
    <col min="14820" max="14820" width="54" style="168" customWidth="1"/>
    <col min="14821" max="14822" width="9.1796875" style="168"/>
    <col min="14823" max="14823" width="13.26953125" style="168" customWidth="1"/>
    <col min="14824" max="14824" width="9.1796875" style="168"/>
    <col min="14825" max="14825" width="2.453125" style="168" customWidth="1"/>
    <col min="14826" max="14826" width="17" style="168" customWidth="1"/>
    <col min="14827" max="15075" width="9.1796875" style="168"/>
    <col min="15076" max="15076" width="54" style="168" customWidth="1"/>
    <col min="15077" max="15078" width="9.1796875" style="168"/>
    <col min="15079" max="15079" width="13.26953125" style="168" customWidth="1"/>
    <col min="15080" max="15080" width="9.1796875" style="168"/>
    <col min="15081" max="15081" width="2.453125" style="168" customWidth="1"/>
    <col min="15082" max="15082" width="17" style="168" customWidth="1"/>
    <col min="15083" max="15331" width="9.1796875" style="168"/>
    <col min="15332" max="15332" width="54" style="168" customWidth="1"/>
    <col min="15333" max="15334" width="9.1796875" style="168"/>
    <col min="15335" max="15335" width="13.26953125" style="168" customWidth="1"/>
    <col min="15336" max="15336" width="9.1796875" style="168"/>
    <col min="15337" max="15337" width="2.453125" style="168" customWidth="1"/>
    <col min="15338" max="15338" width="17" style="168" customWidth="1"/>
    <col min="15339" max="15587" width="9.1796875" style="168"/>
    <col min="15588" max="15588" width="54" style="168" customWidth="1"/>
    <col min="15589" max="15590" width="9.1796875" style="168"/>
    <col min="15591" max="15591" width="13.26953125" style="168" customWidth="1"/>
    <col min="15592" max="15592" width="9.1796875" style="168"/>
    <col min="15593" max="15593" width="2.453125" style="168" customWidth="1"/>
    <col min="15594" max="15594" width="17" style="168" customWidth="1"/>
    <col min="15595" max="15843" width="9.1796875" style="168"/>
    <col min="15844" max="15844" width="54" style="168" customWidth="1"/>
    <col min="15845" max="15846" width="9.1796875" style="168"/>
    <col min="15847" max="15847" width="13.26953125" style="168" customWidth="1"/>
    <col min="15848" max="15848" width="9.1796875" style="168"/>
    <col min="15849" max="15849" width="2.453125" style="168" customWidth="1"/>
    <col min="15850" max="15850" width="17" style="168" customWidth="1"/>
    <col min="15851" max="16099" width="9.1796875" style="168"/>
    <col min="16100" max="16100" width="54" style="168" customWidth="1"/>
    <col min="16101" max="16102" width="9.1796875" style="168"/>
    <col min="16103" max="16103" width="13.26953125" style="168" customWidth="1"/>
    <col min="16104" max="16104" width="9.1796875" style="168"/>
    <col min="16105" max="16105" width="2.453125" style="168" customWidth="1"/>
    <col min="16106" max="16106" width="17" style="168" customWidth="1"/>
    <col min="16107" max="16363" width="9.1796875" style="168"/>
    <col min="16364" max="16384" width="8.7265625" style="168" customWidth="1"/>
  </cols>
  <sheetData>
    <row r="1" spans="1:7" ht="16.5" x14ac:dyDescent="0.35">
      <c r="A1" s="36" t="s">
        <v>597</v>
      </c>
      <c r="B1" s="36"/>
      <c r="C1" s="36"/>
      <c r="D1" s="36"/>
      <c r="E1" s="36"/>
      <c r="F1" s="36"/>
      <c r="G1" s="36"/>
    </row>
    <row r="2" spans="1:7" x14ac:dyDescent="0.35">
      <c r="A2" s="246"/>
      <c r="B2" s="246"/>
      <c r="C2" s="36"/>
      <c r="D2" s="36"/>
      <c r="E2" s="36"/>
      <c r="F2" s="36"/>
      <c r="G2" s="36"/>
    </row>
    <row r="3" spans="1:7" x14ac:dyDescent="0.35">
      <c r="A3" s="169"/>
      <c r="B3" s="169"/>
      <c r="C3" s="53"/>
      <c r="D3" s="53"/>
      <c r="E3" s="53"/>
      <c r="F3" s="53"/>
      <c r="G3" s="41" t="s">
        <v>193</v>
      </c>
    </row>
    <row r="4" spans="1:7" ht="44.25" customHeight="1" x14ac:dyDescent="0.35">
      <c r="A4" s="170"/>
      <c r="B4" s="248" t="s">
        <v>194</v>
      </c>
      <c r="C4" s="248"/>
      <c r="D4" s="248"/>
      <c r="E4" s="248"/>
      <c r="F4" s="171"/>
      <c r="G4" s="147" t="s">
        <v>598</v>
      </c>
    </row>
    <row r="5" spans="1:7" ht="30" customHeight="1" x14ac:dyDescent="0.35">
      <c r="A5" s="172"/>
      <c r="B5" s="42">
        <v>2023</v>
      </c>
      <c r="C5" s="42">
        <v>2024</v>
      </c>
      <c r="D5" s="173" t="s">
        <v>216</v>
      </c>
      <c r="E5" s="173" t="s">
        <v>196</v>
      </c>
      <c r="F5" s="42"/>
      <c r="G5" s="173" t="s">
        <v>196</v>
      </c>
    </row>
    <row r="6" spans="1:7" x14ac:dyDescent="0.35">
      <c r="A6" s="174"/>
      <c r="B6" s="175"/>
      <c r="C6" s="175"/>
      <c r="D6" s="175"/>
      <c r="E6" s="175"/>
      <c r="F6" s="176"/>
      <c r="G6" s="176"/>
    </row>
    <row r="7" spans="1:7" x14ac:dyDescent="0.35">
      <c r="A7" s="177" t="s">
        <v>217</v>
      </c>
      <c r="B7" s="176">
        <v>36131.468654000404</v>
      </c>
      <c r="C7" s="176">
        <v>37179.974221779798</v>
      </c>
      <c r="D7" s="178">
        <v>51.473210188228144</v>
      </c>
      <c r="E7" s="178">
        <v>2.9019179314852042</v>
      </c>
      <c r="F7" s="179"/>
      <c r="G7" s="180">
        <v>0.82378526687453946</v>
      </c>
    </row>
    <row r="8" spans="1:7" x14ac:dyDescent="0.35">
      <c r="A8" s="36" t="s">
        <v>218</v>
      </c>
      <c r="B8" s="176">
        <v>19073.118115728401</v>
      </c>
      <c r="C8" s="176">
        <v>19367.214802347102</v>
      </c>
      <c r="D8" s="178">
        <v>26.812625321773414</v>
      </c>
      <c r="E8" s="178">
        <v>1.5419434034552424</v>
      </c>
      <c r="F8" s="179"/>
      <c r="G8" s="180">
        <v>-0.2953124282358946</v>
      </c>
    </row>
    <row r="9" spans="1:7" x14ac:dyDescent="0.35">
      <c r="A9" s="177" t="s">
        <v>219</v>
      </c>
      <c r="B9" s="176">
        <v>2297.9811800000002</v>
      </c>
      <c r="C9" s="176">
        <v>2024.47154</v>
      </c>
      <c r="D9" s="178">
        <v>2.8027466742422504</v>
      </c>
      <c r="E9" s="178">
        <v>-11.902170582615485</v>
      </c>
      <c r="F9" s="179"/>
      <c r="G9" s="180">
        <v>-0.59204332291929351</v>
      </c>
    </row>
    <row r="10" spans="1:7" x14ac:dyDescent="0.35">
      <c r="A10" s="36" t="s">
        <v>220</v>
      </c>
      <c r="B10" s="176">
        <v>14760.369358271999</v>
      </c>
      <c r="C10" s="176">
        <v>15788.287879432701</v>
      </c>
      <c r="D10" s="178">
        <v>21.85783819221249</v>
      </c>
      <c r="E10" s="178">
        <v>6.9640433529167503</v>
      </c>
      <c r="F10" s="179"/>
      <c r="G10" s="180">
        <v>2.4902903100922775</v>
      </c>
    </row>
    <row r="11" spans="1:7" x14ac:dyDescent="0.35">
      <c r="A11" s="177" t="s">
        <v>221</v>
      </c>
      <c r="B11" s="176">
        <v>22384.8383884096</v>
      </c>
      <c r="C11" s="176">
        <v>22709.300025099099</v>
      </c>
      <c r="D11" s="178">
        <v>31.439520814264419</v>
      </c>
      <c r="E11" s="178">
        <v>1.4494705347414896</v>
      </c>
      <c r="F11" s="179"/>
      <c r="G11" s="180">
        <v>0.77043270648244289</v>
      </c>
    </row>
    <row r="12" spans="1:7" x14ac:dyDescent="0.35">
      <c r="A12" s="36" t="s">
        <v>222</v>
      </c>
      <c r="B12" s="176">
        <v>22375.7213291435</v>
      </c>
      <c r="C12" s="176">
        <v>22700.0178101657</v>
      </c>
      <c r="D12" s="178">
        <v>31.426670202872682</v>
      </c>
      <c r="E12" s="178">
        <v>1.4493230240574042</v>
      </c>
      <c r="F12" s="179"/>
      <c r="G12" s="180">
        <v>0.77165129479674888</v>
      </c>
    </row>
    <row r="13" spans="1:7" x14ac:dyDescent="0.35">
      <c r="A13" s="36" t="s">
        <v>223</v>
      </c>
      <c r="B13" s="176">
        <v>9.1170592661367014</v>
      </c>
      <c r="C13" s="176">
        <v>9.2822149334142097</v>
      </c>
      <c r="D13" s="178">
        <v>1.2850611391765195E-2</v>
      </c>
      <c r="E13" s="178">
        <v>1.8115015210106451</v>
      </c>
      <c r="F13" s="179"/>
      <c r="G13" s="180">
        <v>-2.220311538611198</v>
      </c>
    </row>
    <row r="14" spans="1:7" ht="16.5" x14ac:dyDescent="0.35">
      <c r="A14" s="36" t="s">
        <v>599</v>
      </c>
      <c r="B14" s="176">
        <v>8351.5265083729901</v>
      </c>
      <c r="C14" s="176">
        <v>8466.4424863630502</v>
      </c>
      <c r="D14" s="178">
        <v>11.721228504559431</v>
      </c>
      <c r="E14" s="178">
        <v>1.3759877056589451</v>
      </c>
      <c r="F14" s="179"/>
      <c r="G14" s="180">
        <v>-0.71241491554609848</v>
      </c>
    </row>
    <row r="15" spans="1:7" x14ac:dyDescent="0.35">
      <c r="A15" s="181" t="s">
        <v>224</v>
      </c>
      <c r="B15" s="176">
        <v>66867.833550783005</v>
      </c>
      <c r="C15" s="176">
        <v>68355.716733242007</v>
      </c>
      <c r="D15" s="178">
        <v>94.633959507052083</v>
      </c>
      <c r="E15" s="178">
        <v>2.2251104955105561</v>
      </c>
      <c r="F15" s="179"/>
      <c r="G15" s="180">
        <v>0.61405954012447683</v>
      </c>
    </row>
    <row r="16" spans="1:7" ht="16.5" x14ac:dyDescent="0.35">
      <c r="A16" s="36" t="s">
        <v>600</v>
      </c>
      <c r="B16" s="176">
        <v>4872.6285568337407</v>
      </c>
      <c r="C16" s="176">
        <v>5135.72642694763</v>
      </c>
      <c r="D16" s="178">
        <v>7.1100728652107925</v>
      </c>
      <c r="E16" s="178">
        <v>5.3995059759870481</v>
      </c>
      <c r="F16" s="179"/>
      <c r="G16" s="180">
        <v>1.8010144360185492</v>
      </c>
    </row>
    <row r="17" spans="1:7" ht="16.5" x14ac:dyDescent="0.35">
      <c r="A17" s="36" t="s">
        <v>601</v>
      </c>
      <c r="B17" s="176">
        <v>1259.7442126800001</v>
      </c>
      <c r="C17" s="176">
        <v>1259.7442126800001</v>
      </c>
      <c r="D17" s="178">
        <v>1.7440323722628339</v>
      </c>
      <c r="E17" s="178">
        <v>0</v>
      </c>
      <c r="F17" s="179"/>
      <c r="G17" s="180">
        <v>0</v>
      </c>
    </row>
    <row r="18" spans="1:7" x14ac:dyDescent="0.35">
      <c r="A18" s="182" t="s">
        <v>225</v>
      </c>
      <c r="B18" s="176">
        <v>70480.717894936693</v>
      </c>
      <c r="C18" s="176">
        <v>72231.698947509605</v>
      </c>
      <c r="D18" s="178">
        <v>100</v>
      </c>
      <c r="E18" s="178">
        <v>2.4843405471309787</v>
      </c>
      <c r="F18" s="179"/>
      <c r="G18" s="180">
        <v>0.70709418093360421</v>
      </c>
    </row>
    <row r="19" spans="1:7" x14ac:dyDescent="0.35">
      <c r="A19" s="177" t="s">
        <v>226</v>
      </c>
      <c r="B19" s="176">
        <v>34066.790264323194</v>
      </c>
      <c r="C19" s="176">
        <v>31360.4570990547</v>
      </c>
      <c r="D19" s="178">
        <v>43.416474423291888</v>
      </c>
      <c r="E19" s="178">
        <v>-7.9441976900968267</v>
      </c>
      <c r="F19" s="179"/>
      <c r="G19" s="180">
        <v>-0.89086647830045729</v>
      </c>
    </row>
    <row r="20" spans="1:7" x14ac:dyDescent="0.35">
      <c r="A20" s="181" t="s">
        <v>227</v>
      </c>
      <c r="B20" s="176">
        <v>36413.9276306135</v>
      </c>
      <c r="C20" s="176">
        <v>40871.241848454898</v>
      </c>
      <c r="D20" s="178">
        <v>56.583525576708105</v>
      </c>
      <c r="E20" s="178">
        <v>12.24068511108397</v>
      </c>
      <c r="F20" s="179"/>
      <c r="G20" s="180">
        <v>2.2020548778680182</v>
      </c>
    </row>
    <row r="21" spans="1:7" x14ac:dyDescent="0.35">
      <c r="A21" s="53"/>
      <c r="B21" s="183"/>
      <c r="C21" s="183"/>
      <c r="D21" s="183"/>
      <c r="E21" s="183"/>
      <c r="F21" s="183"/>
      <c r="G21" s="183"/>
    </row>
    <row r="22" spans="1:7" x14ac:dyDescent="0.35">
      <c r="A22" s="36"/>
      <c r="B22" s="184"/>
      <c r="C22" s="184"/>
      <c r="D22" s="184"/>
      <c r="E22" s="184"/>
      <c r="F22" s="184"/>
      <c r="G22" s="184"/>
    </row>
    <row r="23" spans="1:7" ht="16.5" x14ac:dyDescent="0.35">
      <c r="A23" s="185" t="s">
        <v>602</v>
      </c>
    </row>
    <row r="24" spans="1:7" ht="63" customHeight="1" x14ac:dyDescent="0.35">
      <c r="A24" s="249" t="s">
        <v>603</v>
      </c>
      <c r="B24" s="249"/>
      <c r="C24" s="249"/>
      <c r="D24" s="249"/>
      <c r="E24" s="249"/>
      <c r="F24" s="249"/>
      <c r="G24" s="249"/>
    </row>
    <row r="25" spans="1:7" ht="34.5" customHeight="1" x14ac:dyDescent="0.35">
      <c r="A25" s="250" t="s">
        <v>604</v>
      </c>
      <c r="B25" s="250"/>
      <c r="C25" s="250"/>
      <c r="D25" s="250"/>
      <c r="E25" s="250"/>
      <c r="F25" s="250"/>
      <c r="G25" s="250"/>
    </row>
    <row r="26" spans="1:7" ht="57" customHeight="1" x14ac:dyDescent="0.35">
      <c r="A26" s="249" t="s">
        <v>605</v>
      </c>
      <c r="B26" s="249"/>
      <c r="C26" s="249"/>
      <c r="D26" s="249"/>
      <c r="E26" s="249"/>
      <c r="F26" s="249"/>
      <c r="G26" s="249"/>
    </row>
    <row r="27" spans="1:7" x14ac:dyDescent="0.35">
      <c r="A27" s="36" t="s">
        <v>228</v>
      </c>
    </row>
    <row r="28" spans="1:7" x14ac:dyDescent="0.35">
      <c r="A28" s="36" t="s">
        <v>215</v>
      </c>
    </row>
    <row r="29" spans="1:7" x14ac:dyDescent="0.35">
      <c r="A29" s="36"/>
    </row>
  </sheetData>
  <mergeCells count="5">
    <mergeCell ref="A2:B2"/>
    <mergeCell ref="B4:E4"/>
    <mergeCell ref="A24:G24"/>
    <mergeCell ref="A25:G25"/>
    <mergeCell ref="A26:G2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C6340-2571-4B25-8587-DDABA9BD79A4}">
  <dimension ref="A1:F19"/>
  <sheetViews>
    <sheetView zoomScale="80" zoomScaleNormal="80" workbookViewId="0">
      <selection activeCell="A2" sqref="A2"/>
    </sheetView>
  </sheetViews>
  <sheetFormatPr defaultColWidth="9.1796875" defaultRowHeight="14.5" x14ac:dyDescent="0.35"/>
  <cols>
    <col min="1" max="1" width="48.26953125" style="13" bestFit="1" customWidth="1"/>
    <col min="2" max="16384" width="9.1796875" style="13"/>
  </cols>
  <sheetData>
    <row r="1" spans="1:6" x14ac:dyDescent="0.35">
      <c r="A1" s="157" t="s">
        <v>243</v>
      </c>
      <c r="B1" s="157"/>
    </row>
    <row r="2" spans="1:6" x14ac:dyDescent="0.35">
      <c r="A2" s="157"/>
      <c r="B2" s="157"/>
    </row>
    <row r="3" spans="1:6" x14ac:dyDescent="0.35">
      <c r="A3" s="158"/>
      <c r="B3" s="158"/>
      <c r="C3" s="159"/>
      <c r="D3" s="159"/>
      <c r="F3" s="160" t="s">
        <v>229</v>
      </c>
    </row>
    <row r="4" spans="1:6" x14ac:dyDescent="0.35">
      <c r="A4" s="158"/>
      <c r="B4" s="161">
        <v>2020</v>
      </c>
      <c r="C4" s="161">
        <v>2021</v>
      </c>
      <c r="D4" s="161">
        <v>2022</v>
      </c>
      <c r="E4" s="161">
        <v>2023</v>
      </c>
      <c r="F4" s="161">
        <v>2024</v>
      </c>
    </row>
    <row r="5" spans="1:6" x14ac:dyDescent="0.35">
      <c r="A5" s="157"/>
    </row>
    <row r="6" spans="1:6" x14ac:dyDescent="0.35">
      <c r="A6" s="162" t="s">
        <v>230</v>
      </c>
      <c r="B6" s="131">
        <v>100</v>
      </c>
      <c r="C6" s="131">
        <v>110.27577912812637</v>
      </c>
      <c r="D6" s="131">
        <v>128.78377232061064</v>
      </c>
      <c r="E6" s="131">
        <v>128.80383644966287</v>
      </c>
      <c r="F6" s="131">
        <v>131.45868083132078</v>
      </c>
    </row>
    <row r="7" spans="1:6" x14ac:dyDescent="0.35">
      <c r="A7" s="162" t="s">
        <v>231</v>
      </c>
      <c r="B7" s="131">
        <v>100</v>
      </c>
      <c r="C7" s="131">
        <v>103.70538133627336</v>
      </c>
      <c r="D7" s="131">
        <v>128.82085479025852</v>
      </c>
      <c r="E7" s="131">
        <v>137.94939030015078</v>
      </c>
      <c r="F7" s="131">
        <v>138.87895715704732</v>
      </c>
    </row>
    <row r="8" spans="1:6" x14ac:dyDescent="0.35">
      <c r="A8" s="163" t="s">
        <v>232</v>
      </c>
      <c r="B8" s="131">
        <v>100</v>
      </c>
      <c r="C8" s="131">
        <v>102.3546186269506</v>
      </c>
      <c r="D8" s="131">
        <v>114.00023801197983</v>
      </c>
      <c r="E8" s="131">
        <v>126.63506046915577</v>
      </c>
      <c r="F8" s="131">
        <v>129.29868646021288</v>
      </c>
    </row>
    <row r="9" spans="1:6" x14ac:dyDescent="0.35">
      <c r="A9" s="164" t="s">
        <v>199</v>
      </c>
      <c r="B9" s="165">
        <v>100</v>
      </c>
      <c r="C9" s="165">
        <v>106.83040390189218</v>
      </c>
      <c r="D9" s="165">
        <v>125.81426386785941</v>
      </c>
      <c r="E9" s="165">
        <v>130.37930763443623</v>
      </c>
      <c r="F9" s="165">
        <v>132.6801996679639</v>
      </c>
    </row>
    <row r="10" spans="1:6" x14ac:dyDescent="0.35">
      <c r="A10" s="164"/>
      <c r="B10" s="131"/>
      <c r="C10" s="131"/>
      <c r="D10" s="131"/>
      <c r="E10" s="131"/>
      <c r="F10" s="131"/>
    </row>
    <row r="11" spans="1:6" x14ac:dyDescent="0.35">
      <c r="A11" s="164" t="s">
        <v>233</v>
      </c>
      <c r="B11" s="165">
        <v>100</v>
      </c>
      <c r="C11" s="165">
        <v>109.12901597773732</v>
      </c>
      <c r="D11" s="165">
        <v>139.06017567858385</v>
      </c>
      <c r="E11" s="165">
        <v>133.94621683846924</v>
      </c>
      <c r="F11" s="165">
        <v>124.41362384367793</v>
      </c>
    </row>
    <row r="12" spans="1:6" x14ac:dyDescent="0.35">
      <c r="A12" s="162" t="s">
        <v>234</v>
      </c>
      <c r="B12" s="131">
        <v>100</v>
      </c>
      <c r="C12" s="131">
        <v>121.19999999999999</v>
      </c>
      <c r="D12" s="131">
        <v>198.04079999999999</v>
      </c>
      <c r="E12" s="131">
        <v>166.15623120000001</v>
      </c>
      <c r="F12" s="131">
        <v>143.72513998800002</v>
      </c>
    </row>
    <row r="13" spans="1:6" x14ac:dyDescent="0.35">
      <c r="A13" s="162" t="s">
        <v>235</v>
      </c>
      <c r="B13" s="131">
        <v>100</v>
      </c>
      <c r="C13" s="131">
        <v>115.52000000000004</v>
      </c>
      <c r="D13" s="131">
        <v>144.51552000000004</v>
      </c>
      <c r="E13" s="131">
        <v>135.98910432000019</v>
      </c>
      <c r="F13" s="131">
        <v>125.51794328736023</v>
      </c>
    </row>
    <row r="14" spans="1:6" x14ac:dyDescent="0.35">
      <c r="A14" s="162" t="s">
        <v>236</v>
      </c>
      <c r="B14" s="131">
        <v>100</v>
      </c>
      <c r="C14" s="131">
        <v>116.17622456883699</v>
      </c>
      <c r="D14" s="131">
        <v>202.0104146839825</v>
      </c>
      <c r="E14" s="131">
        <v>184.42566095828636</v>
      </c>
      <c r="F14" s="131">
        <v>156.44458826607209</v>
      </c>
    </row>
    <row r="15" spans="1:6" x14ac:dyDescent="0.35">
      <c r="A15" s="162"/>
      <c r="B15" s="131"/>
      <c r="C15" s="131"/>
      <c r="D15" s="131"/>
      <c r="E15" s="131"/>
      <c r="F15" s="131"/>
    </row>
    <row r="16" spans="1:6" x14ac:dyDescent="0.35">
      <c r="A16" s="164" t="s">
        <v>201</v>
      </c>
      <c r="B16" s="165">
        <v>100</v>
      </c>
      <c r="C16" s="165">
        <v>104.75583693521338</v>
      </c>
      <c r="D16" s="165">
        <v>114.55233018266678</v>
      </c>
      <c r="E16" s="165">
        <v>127.77564250416307</v>
      </c>
      <c r="F16" s="165">
        <v>140.32619669256709</v>
      </c>
    </row>
    <row r="17" spans="1:6" x14ac:dyDescent="0.35">
      <c r="A17" s="166"/>
      <c r="B17" s="166"/>
      <c r="C17" s="166"/>
      <c r="D17" s="166"/>
      <c r="E17" s="166"/>
      <c r="F17" s="166"/>
    </row>
    <row r="18" spans="1:6" x14ac:dyDescent="0.35">
      <c r="A18" s="163"/>
      <c r="B18" s="167"/>
    </row>
    <row r="19" spans="1:6" x14ac:dyDescent="0.35">
      <c r="A19" s="163" t="s">
        <v>237</v>
      </c>
      <c r="B19" s="16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C80BC662B6C1641B5F722E620292A03" ma:contentTypeVersion="18" ma:contentTypeDescription="Creare un nuovo documento." ma:contentTypeScope="" ma:versionID="e109819e60256a23ef039d83c3256d93">
  <xsd:schema xmlns:xsd="http://www.w3.org/2001/XMLSchema" xmlns:xs="http://www.w3.org/2001/XMLSchema" xmlns:p="http://schemas.microsoft.com/office/2006/metadata/properties" xmlns:ns3="050c66b0-69c2-4bf8-9fd0-c3b666af1d53" xmlns:ns4="5be2eaf3-6471-4667-b101-18e4c244c534" targetNamespace="http://schemas.microsoft.com/office/2006/metadata/properties" ma:root="true" ma:fieldsID="9d05263c70a95d2ec8d89f417434d608" ns3:_="" ns4:_="">
    <xsd:import namespace="050c66b0-69c2-4bf8-9fd0-c3b666af1d53"/>
    <xsd:import namespace="5be2eaf3-6471-4667-b101-18e4c244c53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AutoKeyPoints" minOccurs="0"/>
                <xsd:element ref="ns4:MediaServiceKeyPoints" minOccurs="0"/>
                <xsd:element ref="ns4:MediaServiceLocation" minOccurs="0"/>
                <xsd:element ref="ns4:MediaLengthInSeconds" minOccurs="0"/>
                <xsd:element ref="ns4:_activity" minOccurs="0"/>
                <xsd:element ref="ns4:MediaServiceObjectDetectorVersions" minOccurs="0"/>
                <xsd:element ref="ns4:MediaServiceSearchProperties" minOccurs="0"/>
                <xsd:element ref="ns4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0c66b0-69c2-4bf8-9fd0-c3b666af1d5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e2eaf3-6471-4667-b101-18e4c244c5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5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5be2eaf3-6471-4667-b101-18e4c244c534" xsi:nil="true"/>
  </documentManagement>
</p:properties>
</file>

<file path=customXml/itemProps1.xml><?xml version="1.0" encoding="utf-8"?>
<ds:datastoreItem xmlns:ds="http://schemas.openxmlformats.org/officeDocument/2006/customXml" ds:itemID="{478683D3-1B7C-4B22-B3F2-8940839F76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1D4DDB2-1762-433D-A9BB-334E3DB28B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50c66b0-69c2-4bf8-9fd0-c3b666af1d53"/>
    <ds:schemaRef ds:uri="5be2eaf3-6471-4667-b101-18e4c244c5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A633E99-4412-42B3-B889-D17C88469822}">
  <ds:schemaRefs>
    <ds:schemaRef ds:uri="050c66b0-69c2-4bf8-9fd0-c3b666af1d5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be2eaf3-6471-4667-b101-18e4c244c53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30</vt:i4>
      </vt:variant>
    </vt:vector>
  </HeadingPairs>
  <TitlesOfParts>
    <vt:vector size="30" baseType="lpstr">
      <vt:lpstr>t1</vt:lpstr>
      <vt:lpstr>t2</vt:lpstr>
      <vt:lpstr>t3</vt:lpstr>
      <vt:lpstr>f1</vt:lpstr>
      <vt:lpstr>f2</vt:lpstr>
      <vt:lpstr>t4</vt:lpstr>
      <vt:lpstr>t5</vt:lpstr>
      <vt:lpstr>t6</vt:lpstr>
      <vt:lpstr>t7</vt:lpstr>
      <vt:lpstr>t8</vt:lpstr>
      <vt:lpstr>t9</vt:lpstr>
      <vt:lpstr>t10</vt:lpstr>
      <vt:lpstr>f3</vt:lpstr>
      <vt:lpstr>t11</vt:lpstr>
      <vt:lpstr>f4</vt:lpstr>
      <vt:lpstr>f5</vt:lpstr>
      <vt:lpstr>f6</vt:lpstr>
      <vt:lpstr>f7</vt:lpstr>
      <vt:lpstr>f8</vt:lpstr>
      <vt:lpstr>f9</vt:lpstr>
      <vt:lpstr>t12</vt:lpstr>
      <vt:lpstr>t13</vt:lpstr>
      <vt:lpstr>f10</vt:lpstr>
      <vt:lpstr>f11</vt:lpstr>
      <vt:lpstr>f12</vt:lpstr>
      <vt:lpstr>f13</vt:lpstr>
      <vt:lpstr>t14</vt:lpstr>
      <vt:lpstr>f14</vt:lpstr>
      <vt:lpstr>t15</vt:lpstr>
      <vt:lpstr>f15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Federica Cisilino (CREA-PB)</dc:creator>
  <cp:lastModifiedBy>Marco Amato (CREA-PB)</cp:lastModifiedBy>
  <dcterms:created xsi:type="dcterms:W3CDTF">2025-11-10T09:14:48Z</dcterms:created>
  <dcterms:modified xsi:type="dcterms:W3CDTF">2025-12-18T09:28:04Z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0x0101000C80BC662B6C1641B5F722E620292A03</vt:lpwstr>
  </property>
</Properties>
</file>